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31A6812-6DE9-4A05-9593-2C218982C4A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<sst xmlns="http://schemas.openxmlformats.org/spreadsheetml/2006/main" count="52" uniqueCount="48">
  <si>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</si>
  <si>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</si>
  <si>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</si>
  <si>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</si>
  <si>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</si>
  <si>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</si>
  <si>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</si>
  <si>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</si>
  <si>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</si>
  <si>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</si>
  <si>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</si>
  <si>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</si>
  <si>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</si>
  <si>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</si>
  <si>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</si>
  <si>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</si>
  <si>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</si>
  <si>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</si>
  <si>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</si>
  <si>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</si>
  <si>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</si>
  <si>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</si>
  <si>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</si>
  <si>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</si>
  <si>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</si>
  <si>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</si>
  <si>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</si>
  <si>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</si>
  <si>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</si>
  <si>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</si>
  <si>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</si>
  <si>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</si>
  <si>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</si>
  <si>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</si>
  <si>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</si>
  <si>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</si>
  <si>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</si>
  <si>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</si>
  <si>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</si>
  <si>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</si>
  <si>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</si>
  <si>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</si>
  <si>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V0761 Per / GSC 3698-3021</t>
  </si>
  <si>
    <t>EA/RS</t>
  </si>
  <si>
    <t>IBVS 6042</t>
  </si>
  <si>
    <t>I</t>
  </si>
  <si>
    <t>OEJV 0083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</si>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</sst>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V0761 Per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41-401E-97EC-06D2A0BD70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0.12940000000526197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41-401E-97EC-06D2A0BD70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41-401E-97EC-06D2A0BD70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41-401E-97EC-06D2A0BD70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41-401E-97EC-06D2A0BD70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41-401E-97EC-06D2A0BD70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41-401E-97EC-06D2A0BD70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0.12940000000526197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41-401E-97EC-06D2A0BD705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41-401E-97EC-06D2A0BD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205168"/>
        <c:axId val="1"/>
      </c:scatterChart>
      <c:valAx>
        <c:axId val="92820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205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BF86608-3EA6-9B5B-1364-40DBA77DF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5" customFormat="1" ht="12.95" customHeight="1" x14ac:dyDescent="0.2">
      <c r="A2" s="5" t="s">
        <v>23</v>
      </c>
      <c r="B2" s="3" t="s">
        <v>43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40</v>
      </c>
      <c r="D4" s="9" t="s">
        <v>40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10">
        <v>51470.625</v>
      </c>
      <c r="D7" s="4" t="s">
        <v>46</v>
      </c>
    </row>
    <row r="8" spans="1:7" s="5" customFormat="1" ht="12.95" customHeight="1" x14ac:dyDescent="0.2">
      <c r="A8" s="5" t="s">
        <v>3</v>
      </c>
      <c r="C8" s="10">
        <v>3.9925999999999999</v>
      </c>
      <c r="D8" s="4" t="s">
        <v>46</v>
      </c>
    </row>
    <row r="9" spans="1:7" s="5" customFormat="1" ht="12.95" customHeight="1" x14ac:dyDescent="0.2">
      <c r="A9" s="11" t="s">
        <v>30</v>
      </c>
      <c r="C9" s="12">
        <v>-9.5</v>
      </c>
      <c r="D9" s="5" t="s">
        <v>31</v>
      </c>
    </row>
    <row r="10" spans="1:7" s="5" customFormat="1" ht="12.95" customHeight="1" thickBot="1" x14ac:dyDescent="0.25">
      <c r="C10" s="13" t="s">
        <v>19</v>
      </c>
      <c r="D10" s="13" t="s">
        <v>20</v>
      </c>
    </row>
    <row r="11" spans="1:7" s="5" customFormat="1" ht="12.95" customHeight="1" x14ac:dyDescent="0.2">
      <c r="A11" s="5" t="s">
        <v>15</v>
      </c>
      <c r="C11" s="14">
        <f ca="1">INTERCEPT(INDIRECT($G$11):G992,INDIRECT($F$11):F992)</f>
        <v>0</v>
      </c>
      <c r="D11" s="6"/>
      <c r="F11" s="15" t="str">
        <f>"F"&amp;E19</f>
        <v>F21</v>
      </c>
      <c r="G11" s="14" t="str">
        <f>"G"&amp;E19</f>
        <v>G21</v>
      </c>
    </row>
    <row r="12" spans="1:7" s="5" customFormat="1" ht="12.95" customHeight="1" x14ac:dyDescent="0.2">
      <c r="A12" s="5" t="s">
        <v>16</v>
      </c>
      <c r="C12" s="14">
        <f ca="1">SLOPE(INDIRECT($G$11):G992,INDIRECT($F$11):F992)</f>
        <v>1.0910623946480773E-4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6" t="s">
        <v>37</v>
      </c>
      <c r="E13" s="12">
        <v>1</v>
      </c>
    </row>
    <row r="14" spans="1:7" s="5" customFormat="1" ht="12.95" customHeight="1" x14ac:dyDescent="0.2">
      <c r="D14" s="16" t="s">
        <v>32</v>
      </c>
      <c r="E14" s="17">
        <f ca="1">NOW()+15018.5+$C$9/24</f>
        <v>60372.82008020833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56205.978000000003</v>
      </c>
      <c r="D15" s="16" t="s">
        <v>38</v>
      </c>
      <c r="E15" s="17">
        <f ca="1">ROUND(2*(E14-$C$7)/$C$8,0)/2+E13</f>
        <v>2230.5</v>
      </c>
    </row>
    <row r="16" spans="1:7" s="5" customFormat="1" ht="12.95" customHeight="1" x14ac:dyDescent="0.2">
      <c r="A16" s="7" t="s">
        <v>4</v>
      </c>
      <c r="C16" s="20">
        <f ca="1">+C8+C12</f>
        <v>3.9927091062394648</v>
      </c>
      <c r="D16" s="16" t="s">
        <v>39</v>
      </c>
      <c r="E16" s="14">
        <f ca="1">ROUND(2*(E14-$C$15)/$C$16,0)/2+E13</f>
        <v>1044.5</v>
      </c>
    </row>
    <row r="17" spans="1:18" s="5" customFormat="1" ht="12.95" customHeight="1" thickBot="1" x14ac:dyDescent="0.25">
      <c r="A17" s="16" t="s">
        <v>29</v>
      </c>
      <c r="C17" s="5">
        <f>COUNT(C21:C2191)</f>
        <v>2</v>
      </c>
      <c r="D17" s="16" t="s">
        <v>33</v>
      </c>
      <c r="E17" s="21">
        <f ca="1">+$C$15+$C$16*E16-15018.5-$C$9/24</f>
        <v>45358.258494800459</v>
      </c>
    </row>
    <row r="18" spans="1:18" s="5" customFormat="1" ht="12.95" customHeight="1" thickTop="1" thickBot="1" x14ac:dyDescent="0.25">
      <c r="A18" s="7" t="s">
        <v>5</v>
      </c>
      <c r="C18" s="22">
        <f ca="1">+C15</f>
        <v>56205.978000000003</v>
      </c>
      <c r="D18" s="23">
        <f ca="1">+C16</f>
        <v>3.9927091062394648</v>
      </c>
      <c r="E18" s="24" t="s">
        <v>34</v>
      </c>
    </row>
    <row r="19" spans="1:18" s="5" customFormat="1" ht="12.95" customHeight="1" thickTop="1" x14ac:dyDescent="0.2">
      <c r="A19" s="25" t="s">
        <v>35</v>
      </c>
      <c r="E19" s="26">
        <v>21</v>
      </c>
    </row>
    <row r="20" spans="1:18" s="5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">
        <v>41</v>
      </c>
      <c r="I20" s="27" t="s">
        <v>28</v>
      </c>
      <c r="J20" s="27" t="s">
        <v>47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3" t="s">
        <v>14</v>
      </c>
      <c r="R20" s="29" t="s">
        <v>36</v>
      </c>
    </row>
    <row r="21" spans="1:18" s="5" customFormat="1" ht="12.95" customHeight="1" x14ac:dyDescent="0.2">
      <c r="A21" s="3" t="s">
        <v>46</v>
      </c>
      <c r="C21" s="30">
        <v>51470.625</v>
      </c>
      <c r="D21" s="3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0</v>
      </c>
      <c r="Q21" s="31">
        <f>+C21-15018.5</f>
        <v>36452.125</v>
      </c>
    </row>
    <row r="22" spans="1:18" s="5" customFormat="1" ht="12.95" customHeight="1" x14ac:dyDescent="0.2">
      <c r="A22" s="32" t="s">
        <v>44</v>
      </c>
      <c r="B22" s="33" t="s">
        <v>45</v>
      </c>
      <c r="C22" s="34">
        <v>56205.978000000003</v>
      </c>
      <c r="D22" s="34">
        <v>3.0000000000000001E-3</v>
      </c>
      <c r="E22" s="5">
        <f>+(C22-C$7)/C$8</f>
        <v>1186.0324099584238</v>
      </c>
      <c r="F22" s="5">
        <f>ROUND(2*E22,0)/2</f>
        <v>1186</v>
      </c>
      <c r="G22" s="5">
        <f>+C22-(C$7+F22*C$8)</f>
        <v>0.12940000000526197</v>
      </c>
      <c r="I22" s="5">
        <f>+G22</f>
        <v>0.12940000000526197</v>
      </c>
      <c r="O22" s="5">
        <f ca="1">+C$11+C$12*$F22</f>
        <v>0.12940000000526197</v>
      </c>
      <c r="Q22" s="31">
        <f>+C22-15018.5</f>
        <v>41187.478000000003</v>
      </c>
    </row>
    <row r="23" spans="1:18" s="5" customFormat="1" ht="12.95" customHeight="1" x14ac:dyDescent="0.2">
      <c r="C23" s="30"/>
      <c r="D23" s="30"/>
      <c r="Q23" s="31"/>
    </row>
    <row r="24" spans="1:18" s="5" customFormat="1" ht="12.95" customHeight="1" x14ac:dyDescent="0.2">
      <c r="C24" s="30"/>
      <c r="D24" s="30"/>
      <c r="Q24" s="31"/>
    </row>
    <row r="25" spans="1:18" s="5" customFormat="1" ht="12.95" customHeight="1" x14ac:dyDescent="0.2">
      <c r="C25" s="30"/>
      <c r="D25" s="30"/>
      <c r="Q25" s="31"/>
    </row>
    <row r="26" spans="1:18" s="5" customFormat="1" ht="12.95" customHeight="1" x14ac:dyDescent="0.2">
      <c r="C26" s="30"/>
      <c r="D26" s="30"/>
      <c r="Q26" s="31"/>
    </row>
    <row r="27" spans="1:18" s="5" customFormat="1" ht="12.95" customHeight="1" x14ac:dyDescent="0.2">
      <c r="C27" s="30"/>
      <c r="D27" s="30"/>
      <c r="Q27" s="31"/>
    </row>
    <row r="28" spans="1:18" s="5" customFormat="1" ht="12.95" customHeight="1" x14ac:dyDescent="0.2">
      <c r="C28" s="30"/>
      <c r="D28" s="30"/>
      <c r="Q28" s="31"/>
    </row>
    <row r="29" spans="1:18" s="5" customFormat="1" ht="12.95" customHeight="1" x14ac:dyDescent="0.2">
      <c r="C29" s="30"/>
      <c r="D29" s="30"/>
      <c r="Q29" s="31"/>
    </row>
    <row r="30" spans="1:18" s="5" customFormat="1" ht="12.95" customHeight="1" x14ac:dyDescent="0.2">
      <c r="C30" s="30"/>
      <c r="D30" s="30"/>
      <c r="Q30" s="31"/>
    </row>
    <row r="31" spans="1:18" s="5" customFormat="1" ht="12.95" customHeight="1" x14ac:dyDescent="0.2">
      <c r="C31" s="30"/>
      <c r="D31" s="30"/>
      <c r="Q31" s="31"/>
    </row>
    <row r="32" spans="1:18" s="5" customFormat="1" ht="12.95" customHeight="1" x14ac:dyDescent="0.2">
      <c r="C32" s="30"/>
      <c r="D32" s="30"/>
      <c r="Q32" s="31"/>
    </row>
    <row r="33" spans="3:17" s="5" customFormat="1" ht="12.95" customHeight="1" x14ac:dyDescent="0.2">
      <c r="C33" s="30"/>
      <c r="D33" s="30"/>
      <c r="Q33" s="31"/>
    </row>
    <row r="34" spans="3:17" s="5" customFormat="1" ht="12.95" customHeight="1" x14ac:dyDescent="0.2">
      <c r="C34" s="30"/>
      <c r="D34" s="30"/>
    </row>
    <row r="35" spans="3:17" s="5" customFormat="1" ht="12.95" customHeight="1" x14ac:dyDescent="0.2">
      <c r="C35" s="30"/>
      <c r="D35" s="30"/>
    </row>
    <row r="36" spans="3:17" s="5" customFormat="1" ht="12.95" customHeight="1" x14ac:dyDescent="0.2">
      <c r="C36" s="30"/>
      <c r="D36" s="30"/>
    </row>
    <row r="37" spans="3:17" s="5" customFormat="1" ht="12.95" customHeight="1" x14ac:dyDescent="0.2">
      <c r="C37" s="30"/>
      <c r="D37" s="30"/>
    </row>
    <row r="38" spans="3:17" s="5" customFormat="1" ht="12.95" customHeight="1" x14ac:dyDescent="0.2">
      <c r="C38" s="30"/>
      <c r="D38" s="30"/>
    </row>
    <row r="39" spans="3:17" s="5" customFormat="1" ht="12.95" customHeight="1" x14ac:dyDescent="0.2">
      <c r="C39" s="30"/>
      <c r="D39" s="30"/>
    </row>
    <row r="40" spans="3:17" s="5" customFormat="1" ht="12.95" customHeight="1" x14ac:dyDescent="0.2">
      <c r="C40" s="30"/>
      <c r="D40" s="30"/>
    </row>
    <row r="41" spans="3:17" s="5" customFormat="1" ht="12.95" customHeight="1" x14ac:dyDescent="0.2">
      <c r="C41" s="30"/>
      <c r="D41" s="30"/>
    </row>
    <row r="42" spans="3:17" s="5" customFormat="1" ht="12.95" customHeight="1" x14ac:dyDescent="0.2">
      <c r="C42" s="30"/>
      <c r="D42" s="30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2024-03-03T06:40:54Z</dcterms:modified>
</cp:coreProperties>
</file>