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9114659-1E1F-4492-BCE6-14563F81D9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41" i="1" l="1"/>
  <c r="F41" i="1" s="1"/>
  <c r="G41" i="1" s="1"/>
  <c r="Q41" i="1"/>
  <c r="E42" i="1"/>
  <c r="F42" i="1" s="1"/>
  <c r="G42" i="1" s="1"/>
  <c r="Q42" i="1"/>
  <c r="F12" i="1"/>
  <c r="F13" i="1" s="1"/>
  <c r="C13" i="1"/>
  <c r="D13" i="1"/>
  <c r="C14" i="1"/>
  <c r="D14" i="1"/>
  <c r="C17" i="1"/>
  <c r="E21" i="1"/>
  <c r="F21" i="1"/>
  <c r="G21" i="1"/>
  <c r="Q21" i="1"/>
  <c r="E22" i="1"/>
  <c r="F22" i="1"/>
  <c r="G22" i="1"/>
  <c r="Q22" i="1"/>
  <c r="E23" i="1"/>
  <c r="F23" i="1"/>
  <c r="G23" i="1"/>
  <c r="Q23" i="1"/>
  <c r="E24" i="1"/>
  <c r="F24" i="1"/>
  <c r="G24" i="1"/>
  <c r="Q24" i="1"/>
  <c r="E25" i="1"/>
  <c r="F25" i="1"/>
  <c r="G25" i="1"/>
  <c r="Q25" i="1"/>
  <c r="E26" i="1"/>
  <c r="F26" i="1"/>
  <c r="G26" i="1"/>
  <c r="Q26" i="1"/>
  <c r="E27" i="1"/>
  <c r="F27" i="1"/>
  <c r="G27" i="1"/>
  <c r="Q27" i="1"/>
  <c r="E28" i="1"/>
  <c r="F28" i="1"/>
  <c r="G28" i="1"/>
  <c r="Q28" i="1"/>
  <c r="E29" i="1"/>
  <c r="F29" i="1"/>
  <c r="G29" i="1"/>
  <c r="Q29" i="1"/>
  <c r="E30" i="1"/>
  <c r="F30" i="1"/>
  <c r="G30" i="1"/>
  <c r="Q30" i="1"/>
  <c r="E31" i="1"/>
  <c r="F31" i="1"/>
  <c r="G31" i="1"/>
  <c r="Q31" i="1"/>
  <c r="E32" i="1"/>
  <c r="F32" i="1"/>
  <c r="G32" i="1"/>
  <c r="Q32" i="1"/>
  <c r="E33" i="1"/>
  <c r="F33" i="1"/>
  <c r="G33" i="1"/>
  <c r="Q33" i="1"/>
  <c r="E34" i="1"/>
  <c r="F34" i="1"/>
  <c r="G34" i="1"/>
  <c r="Q34" i="1"/>
  <c r="E35" i="1"/>
  <c r="F35" i="1"/>
  <c r="G35" i="1"/>
  <c r="Q35" i="1"/>
  <c r="E36" i="1"/>
  <c r="F36" i="1"/>
  <c r="G36" i="1"/>
  <c r="Q36" i="1"/>
  <c r="E37" i="1"/>
  <c r="F37" i="1"/>
  <c r="G37" i="1"/>
  <c r="Q37" i="1"/>
  <c r="E38" i="1"/>
  <c r="F38" i="1"/>
  <c r="G38" i="1"/>
  <c r="Q38" i="1"/>
  <c r="E39" i="1"/>
  <c r="F39" i="1"/>
  <c r="G39" i="1"/>
  <c r="Q39" i="1"/>
  <c r="E40" i="1"/>
  <c r="F40" i="1"/>
  <c r="G40" i="1"/>
  <c r="Q40" i="1"/>
  <c r="R37" i="1"/>
  <c r="I37" i="1"/>
  <c r="S29" i="1"/>
  <c r="I29" i="1"/>
  <c r="S25" i="1"/>
  <c r="I25" i="1"/>
  <c r="R21" i="1"/>
  <c r="H21" i="1"/>
  <c r="R36" i="1"/>
  <c r="I36" i="1"/>
  <c r="S32" i="1"/>
  <c r="I32" i="1"/>
  <c r="S28" i="1"/>
  <c r="I28" i="1"/>
  <c r="S24" i="1"/>
  <c r="I24" i="1"/>
  <c r="R40" i="1"/>
  <c r="I40" i="1"/>
  <c r="R39" i="1"/>
  <c r="I39" i="1"/>
  <c r="S31" i="1"/>
  <c r="I31" i="1"/>
  <c r="S27" i="1"/>
  <c r="I27" i="1"/>
  <c r="R23" i="1"/>
  <c r="I23" i="1"/>
  <c r="S33" i="1"/>
  <c r="I33" i="1"/>
  <c r="S35" i="1"/>
  <c r="I35" i="1"/>
  <c r="R38" i="1"/>
  <c r="I38" i="1"/>
  <c r="R34" i="1"/>
  <c r="I34" i="1"/>
  <c r="S30" i="1"/>
  <c r="I30" i="1"/>
  <c r="S26" i="1"/>
  <c r="I26" i="1"/>
  <c r="R22" i="1"/>
  <c r="H22" i="1"/>
  <c r="S19" i="1"/>
  <c r="E19" i="1" s="1"/>
  <c r="D12" i="1"/>
  <c r="D11" i="1"/>
  <c r="P42" i="1" l="1"/>
  <c r="P41" i="1"/>
  <c r="I42" i="1"/>
  <c r="R42" i="1"/>
  <c r="I41" i="1"/>
  <c r="R41" i="1"/>
  <c r="P39" i="1"/>
  <c r="P21" i="1"/>
  <c r="P33" i="1"/>
  <c r="P27" i="1"/>
  <c r="P22" i="1"/>
  <c r="P37" i="1"/>
  <c r="P34" i="1"/>
  <c r="P23" i="1"/>
  <c r="P35" i="1"/>
  <c r="P40" i="1"/>
  <c r="P38" i="1"/>
  <c r="P24" i="1"/>
  <c r="P26" i="1"/>
  <c r="D15" i="1"/>
  <c r="C19" i="1" s="1"/>
  <c r="P28" i="1"/>
  <c r="P25" i="1"/>
  <c r="P32" i="1"/>
  <c r="P30" i="1"/>
  <c r="P36" i="1"/>
  <c r="P29" i="1"/>
  <c r="P31" i="1"/>
  <c r="D16" i="1"/>
  <c r="D19" i="1" s="1"/>
  <c r="C11" i="1"/>
  <c r="C12" i="1"/>
  <c r="O42" i="1" l="1"/>
  <c r="O41" i="1"/>
  <c r="R19" i="1"/>
  <c r="E18" i="1" s="1"/>
  <c r="C16" i="1"/>
  <c r="D18" i="1" s="1"/>
  <c r="O21" i="1"/>
  <c r="O31" i="1"/>
  <c r="C15" i="1"/>
  <c r="O29" i="1"/>
  <c r="O39" i="1"/>
  <c r="O34" i="1"/>
  <c r="O37" i="1"/>
  <c r="O24" i="1"/>
  <c r="O28" i="1"/>
  <c r="O36" i="1"/>
  <c r="O32" i="1"/>
  <c r="O27" i="1"/>
  <c r="O22" i="1"/>
  <c r="O40" i="1"/>
  <c r="O35" i="1"/>
  <c r="O30" i="1"/>
  <c r="O23" i="1"/>
  <c r="O25" i="1"/>
  <c r="O26" i="1"/>
  <c r="O38" i="1"/>
  <c r="O33" i="1"/>
  <c r="F14" i="1" l="1"/>
  <c r="F15" i="1" s="1"/>
  <c r="C18" i="1"/>
</calcChain>
</file>

<file path=xl/sharedStrings.xml><?xml version="1.0" encoding="utf-8"?>
<sst xmlns="http://schemas.openxmlformats.org/spreadsheetml/2006/main" count="91" uniqueCount="64">
  <si>
    <t>V0871 Per / GSC 3708-1325</t>
  </si>
  <si>
    <t>System Type:</t>
  </si>
  <si>
    <t>EA</t>
  </si>
  <si>
    <t>Per</t>
  </si>
  <si>
    <t>GCVS 4 Eph.</t>
  </si>
  <si>
    <t>not avail.</t>
  </si>
  <si>
    <t>My time zone &gt;&gt;&gt;&gt;&gt;</t>
  </si>
  <si>
    <t>(PST=8, PDT=MDT=7, MDT=CST=6, etc.)</t>
  </si>
  <si>
    <t>--- Working ----</t>
  </si>
  <si>
    <t>Epoch =</t>
  </si>
  <si>
    <t>IBVS</t>
  </si>
  <si>
    <t>Period =</t>
  </si>
  <si>
    <t>Start of Lin fit (row)</t>
  </si>
  <si>
    <t>Primary</t>
  </si>
  <si>
    <t>Secondary</t>
  </si>
  <si>
    <t>LS Intercept =</t>
  </si>
  <si>
    <t>Add cycle</t>
  </si>
  <si>
    <t>LS Slope =</t>
  </si>
  <si>
    <t>JD today</t>
  </si>
  <si>
    <t>Start cell (x)</t>
  </si>
  <si>
    <t>Old Cycle</t>
  </si>
  <si>
    <t>Start cell (y)</t>
  </si>
  <si>
    <t>New Cycle</t>
  </si>
  <si>
    <t>New epoch =</t>
  </si>
  <si>
    <t>Next ToM</t>
  </si>
  <si>
    <t>New Period =</t>
  </si>
  <si>
    <t># of data points =</t>
  </si>
  <si>
    <t>Prim. Ephem. =</t>
  </si>
  <si>
    <t>Sec. Ephem. =</t>
  </si>
  <si>
    <t>Source</t>
  </si>
  <si>
    <t>Typ</t>
  </si>
  <si>
    <t>ToM</t>
  </si>
  <si>
    <t>error</t>
  </si>
  <si>
    <t>n'</t>
  </si>
  <si>
    <t>n</t>
  </si>
  <si>
    <t>O-C</t>
  </si>
  <si>
    <t>S3</t>
  </si>
  <si>
    <t>S4</t>
  </si>
  <si>
    <t>S5</t>
  </si>
  <si>
    <t>S6</t>
  </si>
  <si>
    <t>Misc</t>
  </si>
  <si>
    <t>Prim. Fit</t>
  </si>
  <si>
    <t>Sec. Fit</t>
  </si>
  <si>
    <t>Date</t>
  </si>
  <si>
    <t>IBVS 5570</t>
  </si>
  <si>
    <t>na</t>
  </si>
  <si>
    <t>IBVS 5741</t>
  </si>
  <si>
    <t>I</t>
  </si>
  <si>
    <t>OEJV 0074</t>
  </si>
  <si>
    <t>IBVS 5871</t>
  </si>
  <si>
    <t>II</t>
  </si>
  <si>
    <t>IBVS 5920</t>
  </si>
  <si>
    <t>IBVS 5960</t>
  </si>
  <si>
    <t>IBVS 5992</t>
  </si>
  <si>
    <t>IBVS 6011</t>
  </si>
  <si>
    <t>IBVS 6042</t>
  </si>
  <si>
    <t>OEJV 0160</t>
  </si>
  <si>
    <t>IBVS 6114</t>
  </si>
  <si>
    <t>IBVS 6152</t>
  </si>
  <si>
    <t>IBVS 6196</t>
  </si>
  <si>
    <t>OEJV 0205</t>
  </si>
  <si>
    <t>OEJV 0211</t>
  </si>
  <si>
    <t>JAAVSO, 51, 250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</si>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</sst>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_);&quot;($&quot;#,##0\)"/>
    <numFmt numFmtId="165" formatCode="m/d/yyyy\ h:mm"/>
    <numFmt numFmtId="166" formatCode="m/d/yyyy"/>
  </numFmts>
  <fonts count="13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6">
    <xf numFmtId="0" fontId="0" fillId="0" borderId="0">
      <alignment vertical="top"/>
    </xf>
    <xf numFmtId="3" fontId="11" fillId="0" borderId="0" applyFill="0" applyBorder="0" applyProtection="0">
      <alignment vertical="top"/>
    </xf>
    <xf numFmtId="164" fontId="11" fillId="0" borderId="0" applyFill="0" applyBorder="0" applyProtection="0">
      <alignment vertical="top"/>
    </xf>
    <xf numFmtId="0" fontId="11" fillId="0" borderId="0" applyFill="0" applyBorder="0" applyProtection="0">
      <alignment vertical="top"/>
    </xf>
    <xf numFmtId="2" fontId="11" fillId="0" borderId="0" applyFill="0" applyBorder="0" applyProtection="0">
      <alignment vertical="top"/>
    </xf>
    <xf numFmtId="0" fontId="1" fillId="0" borderId="0"/>
  </cellStyleXfs>
  <cellXfs count="39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66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0" fillId="0" borderId="0" xfId="5" applyFont="1" applyAlignment="1">
      <alignment vertical="center" wrapText="1"/>
    </xf>
    <xf numFmtId="0" fontId="10" fillId="0" borderId="0" xfId="5" applyFont="1" applyAlignment="1">
      <alignment horizontal="center" vertical="center" wrapText="1"/>
    </xf>
    <xf numFmtId="0" fontId="10" fillId="0" borderId="0" xfId="5" applyFont="1" applyAlignment="1">
      <alignment horizontal="left" vertical="center" wrapText="1"/>
    </xf>
    <xf numFmtId="0" fontId="10" fillId="0" borderId="0" xfId="5" applyFont="1" applyAlignment="1">
      <alignment vertical="center"/>
    </xf>
    <xf numFmtId="0" fontId="10" fillId="0" borderId="0" xfId="5" applyFont="1" applyAlignment="1">
      <alignment horizontal="center" vertical="center"/>
    </xf>
    <xf numFmtId="0" fontId="10" fillId="0" borderId="0" xfId="5" applyFont="1" applyAlignment="1">
      <alignment horizontal="left"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</cellXfs>
  <cellStyles count="6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Normal" xfId="0" builtinId="0"/>
    <cellStyle name="Normal_A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V871 Per - O-C Diagr.</a:t>
            </a:r>
          </a:p>
        </c:rich>
      </c:tx>
      <c:layout>
        <c:manualLayout>
          <c:xMode val="edge"/>
          <c:yMode val="edge"/>
          <c:x val="0.35967741935483871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5483870967742"/>
          <c:y val="0.234375"/>
          <c:w val="0.80967741935483872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1'!$F$21:$F$400</c:f>
              <c:numCache>
                <c:formatCode>General</c:formatCode>
                <c:ptCount val="380"/>
                <c:pt idx="0">
                  <c:v>0</c:v>
                </c:pt>
                <c:pt idx="1">
                  <c:v>648</c:v>
                </c:pt>
                <c:pt idx="2">
                  <c:v>861</c:v>
                </c:pt>
                <c:pt idx="3">
                  <c:v>1121.5</c:v>
                </c:pt>
                <c:pt idx="4">
                  <c:v>1217.5</c:v>
                </c:pt>
                <c:pt idx="5">
                  <c:v>1342.5</c:v>
                </c:pt>
                <c:pt idx="6">
                  <c:v>1370.5</c:v>
                </c:pt>
                <c:pt idx="7">
                  <c:v>1463.5</c:v>
                </c:pt>
                <c:pt idx="8">
                  <c:v>1591.5</c:v>
                </c:pt>
                <c:pt idx="9">
                  <c:v>1607.5</c:v>
                </c:pt>
                <c:pt idx="10">
                  <c:v>1607.5</c:v>
                </c:pt>
                <c:pt idx="11">
                  <c:v>1607.5</c:v>
                </c:pt>
                <c:pt idx="12">
                  <c:v>1605.5</c:v>
                </c:pt>
                <c:pt idx="13">
                  <c:v>1621</c:v>
                </c:pt>
                <c:pt idx="14">
                  <c:v>1707.5</c:v>
                </c:pt>
                <c:pt idx="15">
                  <c:v>1708</c:v>
                </c:pt>
                <c:pt idx="16">
                  <c:v>1825</c:v>
                </c:pt>
                <c:pt idx="17">
                  <c:v>1953</c:v>
                </c:pt>
                <c:pt idx="18">
                  <c:v>2450</c:v>
                </c:pt>
                <c:pt idx="19">
                  <c:v>2081</c:v>
                </c:pt>
                <c:pt idx="20">
                  <c:v>2711</c:v>
                </c:pt>
                <c:pt idx="21">
                  <c:v>2837</c:v>
                </c:pt>
              </c:numCache>
            </c:numRef>
          </c:xVal>
          <c:yVal>
            <c:numRef>
              <c:f>'Active 1'!$H$21:$H$400</c:f>
              <c:numCache>
                <c:formatCode>General</c:formatCode>
                <c:ptCount val="380"/>
                <c:pt idx="0">
                  <c:v>0</c:v>
                </c:pt>
                <c:pt idx="1">
                  <c:v>-1.9000000000232831E-2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8E-4AB0-A3FF-97B5309A0714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1'!$F$21:$F$400</c:f>
              <c:numCache>
                <c:formatCode>General</c:formatCode>
                <c:ptCount val="380"/>
                <c:pt idx="0">
                  <c:v>0</c:v>
                </c:pt>
                <c:pt idx="1">
                  <c:v>648</c:v>
                </c:pt>
                <c:pt idx="2">
                  <c:v>861</c:v>
                </c:pt>
                <c:pt idx="3">
                  <c:v>1121.5</c:v>
                </c:pt>
                <c:pt idx="4">
                  <c:v>1217.5</c:v>
                </c:pt>
                <c:pt idx="5">
                  <c:v>1342.5</c:v>
                </c:pt>
                <c:pt idx="6">
                  <c:v>1370.5</c:v>
                </c:pt>
                <c:pt idx="7">
                  <c:v>1463.5</c:v>
                </c:pt>
                <c:pt idx="8">
                  <c:v>1591.5</c:v>
                </c:pt>
                <c:pt idx="9">
                  <c:v>1607.5</c:v>
                </c:pt>
                <c:pt idx="10">
                  <c:v>1607.5</c:v>
                </c:pt>
                <c:pt idx="11">
                  <c:v>1607.5</c:v>
                </c:pt>
                <c:pt idx="12">
                  <c:v>1605.5</c:v>
                </c:pt>
                <c:pt idx="13">
                  <c:v>1621</c:v>
                </c:pt>
                <c:pt idx="14">
                  <c:v>1707.5</c:v>
                </c:pt>
                <c:pt idx="15">
                  <c:v>1708</c:v>
                </c:pt>
                <c:pt idx="16">
                  <c:v>1825</c:v>
                </c:pt>
                <c:pt idx="17">
                  <c:v>1953</c:v>
                </c:pt>
                <c:pt idx="18">
                  <c:v>2450</c:v>
                </c:pt>
                <c:pt idx="19">
                  <c:v>2081</c:v>
                </c:pt>
                <c:pt idx="20">
                  <c:v>2711</c:v>
                </c:pt>
                <c:pt idx="21">
                  <c:v>2837</c:v>
                </c:pt>
              </c:numCache>
            </c:numRef>
          </c:xVal>
          <c:yVal>
            <c:numRef>
              <c:f>'Active 1'!$I$21:$I$400</c:f>
              <c:numCache>
                <c:formatCode>General</c:formatCode>
                <c:ptCount val="380"/>
                <c:pt idx="2">
                  <c:v>-3.3749999995052349E-2</c:v>
                </c:pt>
                <c:pt idx="3">
                  <c:v>-0.50289999999222346</c:v>
                </c:pt>
                <c:pt idx="4">
                  <c:v>-0.50929999999789288</c:v>
                </c:pt>
                <c:pt idx="5">
                  <c:v>-0.51269999999931315</c:v>
                </c:pt>
                <c:pt idx="6">
                  <c:v>-0.51249999999708962</c:v>
                </c:pt>
                <c:pt idx="7">
                  <c:v>-0.5181999999913387</c:v>
                </c:pt>
                <c:pt idx="8">
                  <c:v>-0.51999999999679858</c:v>
                </c:pt>
                <c:pt idx="9">
                  <c:v>-0.52375000000029104</c:v>
                </c:pt>
                <c:pt idx="10">
                  <c:v>-0.52236000000266358</c:v>
                </c:pt>
                <c:pt idx="11">
                  <c:v>-0.52072999999654712</c:v>
                </c:pt>
                <c:pt idx="12">
                  <c:v>-0.52200999999331543</c:v>
                </c:pt>
                <c:pt idx="13">
                  <c:v>-0.13880000000062864</c:v>
                </c:pt>
                <c:pt idx="14">
                  <c:v>-0.52347000000008848</c:v>
                </c:pt>
                <c:pt idx="15">
                  <c:v>-0.15579999999317806</c:v>
                </c:pt>
                <c:pt idx="16">
                  <c:v>-0.17919999999867287</c:v>
                </c:pt>
                <c:pt idx="17">
                  <c:v>-0.20569999999861466</c:v>
                </c:pt>
                <c:pt idx="18">
                  <c:v>-0.34382000000186963</c:v>
                </c:pt>
                <c:pt idx="19">
                  <c:v>-0.24235999985830858</c:v>
                </c:pt>
                <c:pt idx="20">
                  <c:v>-0.42509999999310821</c:v>
                </c:pt>
                <c:pt idx="21">
                  <c:v>-0.46540000000095461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8E-4AB0-A3FF-97B5309A0714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'Active 1'!$F$21:$F$400</c:f>
              <c:numCache>
                <c:formatCode>General</c:formatCode>
                <c:ptCount val="380"/>
                <c:pt idx="0">
                  <c:v>0</c:v>
                </c:pt>
                <c:pt idx="1">
                  <c:v>648</c:v>
                </c:pt>
                <c:pt idx="2">
                  <c:v>861</c:v>
                </c:pt>
                <c:pt idx="3">
                  <c:v>1121.5</c:v>
                </c:pt>
                <c:pt idx="4">
                  <c:v>1217.5</c:v>
                </c:pt>
                <c:pt idx="5">
                  <c:v>1342.5</c:v>
                </c:pt>
                <c:pt idx="6">
                  <c:v>1370.5</c:v>
                </c:pt>
                <c:pt idx="7">
                  <c:v>1463.5</c:v>
                </c:pt>
                <c:pt idx="8">
                  <c:v>1591.5</c:v>
                </c:pt>
                <c:pt idx="9">
                  <c:v>1607.5</c:v>
                </c:pt>
                <c:pt idx="10">
                  <c:v>1607.5</c:v>
                </c:pt>
                <c:pt idx="11">
                  <c:v>1607.5</c:v>
                </c:pt>
                <c:pt idx="12">
                  <c:v>1605.5</c:v>
                </c:pt>
                <c:pt idx="13">
                  <c:v>1621</c:v>
                </c:pt>
                <c:pt idx="14">
                  <c:v>1707.5</c:v>
                </c:pt>
                <c:pt idx="15">
                  <c:v>1708</c:v>
                </c:pt>
                <c:pt idx="16">
                  <c:v>1825</c:v>
                </c:pt>
                <c:pt idx="17">
                  <c:v>1953</c:v>
                </c:pt>
                <c:pt idx="18">
                  <c:v>2450</c:v>
                </c:pt>
                <c:pt idx="19">
                  <c:v>2081</c:v>
                </c:pt>
                <c:pt idx="20">
                  <c:v>2711</c:v>
                </c:pt>
                <c:pt idx="21">
                  <c:v>2837</c:v>
                </c:pt>
              </c:numCache>
            </c:numRef>
          </c:xVal>
          <c:yVal>
            <c:numRef>
              <c:f>'Active 1'!$J$21:$J$400</c:f>
              <c:numCache>
                <c:formatCode>General</c:formatCode>
                <c:ptCount val="3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78E-4AB0-A3FF-97B5309A0714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1'!$F$21:$F$400</c:f>
              <c:numCache>
                <c:formatCode>General</c:formatCode>
                <c:ptCount val="380"/>
                <c:pt idx="0">
                  <c:v>0</c:v>
                </c:pt>
                <c:pt idx="1">
                  <c:v>648</c:v>
                </c:pt>
                <c:pt idx="2">
                  <c:v>861</c:v>
                </c:pt>
                <c:pt idx="3">
                  <c:v>1121.5</c:v>
                </c:pt>
                <c:pt idx="4">
                  <c:v>1217.5</c:v>
                </c:pt>
                <c:pt idx="5">
                  <c:v>1342.5</c:v>
                </c:pt>
                <c:pt idx="6">
                  <c:v>1370.5</c:v>
                </c:pt>
                <c:pt idx="7">
                  <c:v>1463.5</c:v>
                </c:pt>
                <c:pt idx="8">
                  <c:v>1591.5</c:v>
                </c:pt>
                <c:pt idx="9">
                  <c:v>1607.5</c:v>
                </c:pt>
                <c:pt idx="10">
                  <c:v>1607.5</c:v>
                </c:pt>
                <c:pt idx="11">
                  <c:v>1607.5</c:v>
                </c:pt>
                <c:pt idx="12">
                  <c:v>1605.5</c:v>
                </c:pt>
                <c:pt idx="13">
                  <c:v>1621</c:v>
                </c:pt>
                <c:pt idx="14">
                  <c:v>1707.5</c:v>
                </c:pt>
                <c:pt idx="15">
                  <c:v>1708</c:v>
                </c:pt>
                <c:pt idx="16">
                  <c:v>1825</c:v>
                </c:pt>
                <c:pt idx="17">
                  <c:v>1953</c:v>
                </c:pt>
                <c:pt idx="18">
                  <c:v>2450</c:v>
                </c:pt>
                <c:pt idx="19">
                  <c:v>2081</c:v>
                </c:pt>
                <c:pt idx="20">
                  <c:v>2711</c:v>
                </c:pt>
                <c:pt idx="21">
                  <c:v>2837</c:v>
                </c:pt>
              </c:numCache>
            </c:numRef>
          </c:xVal>
          <c:yVal>
            <c:numRef>
              <c:f>'Active 1'!$K$21:$K$400</c:f>
              <c:numCache>
                <c:formatCode>General</c:formatCode>
                <c:ptCount val="3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78E-4AB0-A3FF-97B5309A0714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1'!$F$21:$F$400</c:f>
              <c:numCache>
                <c:formatCode>General</c:formatCode>
                <c:ptCount val="380"/>
                <c:pt idx="0">
                  <c:v>0</c:v>
                </c:pt>
                <c:pt idx="1">
                  <c:v>648</c:v>
                </c:pt>
                <c:pt idx="2">
                  <c:v>861</c:v>
                </c:pt>
                <c:pt idx="3">
                  <c:v>1121.5</c:v>
                </c:pt>
                <c:pt idx="4">
                  <c:v>1217.5</c:v>
                </c:pt>
                <c:pt idx="5">
                  <c:v>1342.5</c:v>
                </c:pt>
                <c:pt idx="6">
                  <c:v>1370.5</c:v>
                </c:pt>
                <c:pt idx="7">
                  <c:v>1463.5</c:v>
                </c:pt>
                <c:pt idx="8">
                  <c:v>1591.5</c:v>
                </c:pt>
                <c:pt idx="9">
                  <c:v>1607.5</c:v>
                </c:pt>
                <c:pt idx="10">
                  <c:v>1607.5</c:v>
                </c:pt>
                <c:pt idx="11">
                  <c:v>1607.5</c:v>
                </c:pt>
                <c:pt idx="12">
                  <c:v>1605.5</c:v>
                </c:pt>
                <c:pt idx="13">
                  <c:v>1621</c:v>
                </c:pt>
                <c:pt idx="14">
                  <c:v>1707.5</c:v>
                </c:pt>
                <c:pt idx="15">
                  <c:v>1708</c:v>
                </c:pt>
                <c:pt idx="16">
                  <c:v>1825</c:v>
                </c:pt>
                <c:pt idx="17">
                  <c:v>1953</c:v>
                </c:pt>
                <c:pt idx="18">
                  <c:v>2450</c:v>
                </c:pt>
                <c:pt idx="19">
                  <c:v>2081</c:v>
                </c:pt>
                <c:pt idx="20">
                  <c:v>2711</c:v>
                </c:pt>
                <c:pt idx="21">
                  <c:v>2837</c:v>
                </c:pt>
              </c:numCache>
            </c:numRef>
          </c:xVal>
          <c:yVal>
            <c:numRef>
              <c:f>'Active 1'!$L$21:$L$400</c:f>
              <c:numCache>
                <c:formatCode>General</c:formatCode>
                <c:ptCount val="3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78E-4AB0-A3FF-97B5309A0714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1'!$F$21:$F$400</c:f>
              <c:numCache>
                <c:formatCode>General</c:formatCode>
                <c:ptCount val="380"/>
                <c:pt idx="0">
                  <c:v>0</c:v>
                </c:pt>
                <c:pt idx="1">
                  <c:v>648</c:v>
                </c:pt>
                <c:pt idx="2">
                  <c:v>861</c:v>
                </c:pt>
                <c:pt idx="3">
                  <c:v>1121.5</c:v>
                </c:pt>
                <c:pt idx="4">
                  <c:v>1217.5</c:v>
                </c:pt>
                <c:pt idx="5">
                  <c:v>1342.5</c:v>
                </c:pt>
                <c:pt idx="6">
                  <c:v>1370.5</c:v>
                </c:pt>
                <c:pt idx="7">
                  <c:v>1463.5</c:v>
                </c:pt>
                <c:pt idx="8">
                  <c:v>1591.5</c:v>
                </c:pt>
                <c:pt idx="9">
                  <c:v>1607.5</c:v>
                </c:pt>
                <c:pt idx="10">
                  <c:v>1607.5</c:v>
                </c:pt>
                <c:pt idx="11">
                  <c:v>1607.5</c:v>
                </c:pt>
                <c:pt idx="12">
                  <c:v>1605.5</c:v>
                </c:pt>
                <c:pt idx="13">
                  <c:v>1621</c:v>
                </c:pt>
                <c:pt idx="14">
                  <c:v>1707.5</c:v>
                </c:pt>
                <c:pt idx="15">
                  <c:v>1708</c:v>
                </c:pt>
                <c:pt idx="16">
                  <c:v>1825</c:v>
                </c:pt>
                <c:pt idx="17">
                  <c:v>1953</c:v>
                </c:pt>
                <c:pt idx="18">
                  <c:v>2450</c:v>
                </c:pt>
                <c:pt idx="19">
                  <c:v>2081</c:v>
                </c:pt>
                <c:pt idx="20">
                  <c:v>2711</c:v>
                </c:pt>
                <c:pt idx="21">
                  <c:v>2837</c:v>
                </c:pt>
              </c:numCache>
            </c:numRef>
          </c:xVal>
          <c:yVal>
            <c:numRef>
              <c:f>'Active 1'!$M$21:$M$400</c:f>
              <c:numCache>
                <c:formatCode>General</c:formatCode>
                <c:ptCount val="3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78E-4AB0-A3FF-97B5309A0714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1'!$F$21:$F$400</c:f>
              <c:numCache>
                <c:formatCode>General</c:formatCode>
                <c:ptCount val="380"/>
                <c:pt idx="0">
                  <c:v>0</c:v>
                </c:pt>
                <c:pt idx="1">
                  <c:v>648</c:v>
                </c:pt>
                <c:pt idx="2">
                  <c:v>861</c:v>
                </c:pt>
                <c:pt idx="3">
                  <c:v>1121.5</c:v>
                </c:pt>
                <c:pt idx="4">
                  <c:v>1217.5</c:v>
                </c:pt>
                <c:pt idx="5">
                  <c:v>1342.5</c:v>
                </c:pt>
                <c:pt idx="6">
                  <c:v>1370.5</c:v>
                </c:pt>
                <c:pt idx="7">
                  <c:v>1463.5</c:v>
                </c:pt>
                <c:pt idx="8">
                  <c:v>1591.5</c:v>
                </c:pt>
                <c:pt idx="9">
                  <c:v>1607.5</c:v>
                </c:pt>
                <c:pt idx="10">
                  <c:v>1607.5</c:v>
                </c:pt>
                <c:pt idx="11">
                  <c:v>1607.5</c:v>
                </c:pt>
                <c:pt idx="12">
                  <c:v>1605.5</c:v>
                </c:pt>
                <c:pt idx="13">
                  <c:v>1621</c:v>
                </c:pt>
                <c:pt idx="14">
                  <c:v>1707.5</c:v>
                </c:pt>
                <c:pt idx="15">
                  <c:v>1708</c:v>
                </c:pt>
                <c:pt idx="16">
                  <c:v>1825</c:v>
                </c:pt>
                <c:pt idx="17">
                  <c:v>1953</c:v>
                </c:pt>
                <c:pt idx="18">
                  <c:v>2450</c:v>
                </c:pt>
                <c:pt idx="19">
                  <c:v>2081</c:v>
                </c:pt>
                <c:pt idx="20">
                  <c:v>2711</c:v>
                </c:pt>
                <c:pt idx="21">
                  <c:v>2837</c:v>
                </c:pt>
              </c:numCache>
            </c:numRef>
          </c:xVal>
          <c:yVal>
            <c:numRef>
              <c:f>'Active 1'!$N$21:$N$400</c:f>
              <c:numCache>
                <c:formatCode>General</c:formatCode>
                <c:ptCount val="3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78E-4AB0-A3FF-97B5309A0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4195592"/>
        <c:axId val="1"/>
      </c:scatterChart>
      <c:valAx>
        <c:axId val="634195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35483870967747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300000000000000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258064516129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419559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4677419354838712"/>
          <c:y val="0.91249999999999998"/>
          <c:w val="0.37580645161290327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V871 Per - Prim. O-C Diagr.</a:t>
            </a:r>
          </a:p>
        </c:rich>
      </c:tx>
      <c:layout>
        <c:manualLayout>
          <c:xMode val="edge"/>
          <c:yMode val="edge"/>
          <c:x val="0.27234949061720715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671535610560285"/>
          <c:y val="0.23511007774245343"/>
          <c:w val="0.76299453753830881"/>
          <c:h val="0.5391857782893598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1'!$F$21:$F$117</c:f>
              <c:numCache>
                <c:formatCode>General</c:formatCode>
                <c:ptCount val="97"/>
                <c:pt idx="0">
                  <c:v>0</c:v>
                </c:pt>
                <c:pt idx="1">
                  <c:v>648</c:v>
                </c:pt>
                <c:pt idx="2">
                  <c:v>861</c:v>
                </c:pt>
                <c:pt idx="3">
                  <c:v>1121.5</c:v>
                </c:pt>
                <c:pt idx="4">
                  <c:v>1217.5</c:v>
                </c:pt>
                <c:pt idx="5">
                  <c:v>1342.5</c:v>
                </c:pt>
                <c:pt idx="6">
                  <c:v>1370.5</c:v>
                </c:pt>
                <c:pt idx="7">
                  <c:v>1463.5</c:v>
                </c:pt>
                <c:pt idx="8">
                  <c:v>1591.5</c:v>
                </c:pt>
                <c:pt idx="9">
                  <c:v>1607.5</c:v>
                </c:pt>
                <c:pt idx="10">
                  <c:v>1607.5</c:v>
                </c:pt>
                <c:pt idx="11">
                  <c:v>1607.5</c:v>
                </c:pt>
                <c:pt idx="12">
                  <c:v>1605.5</c:v>
                </c:pt>
                <c:pt idx="13">
                  <c:v>1621</c:v>
                </c:pt>
                <c:pt idx="14">
                  <c:v>1707.5</c:v>
                </c:pt>
                <c:pt idx="15">
                  <c:v>1708</c:v>
                </c:pt>
                <c:pt idx="16">
                  <c:v>1825</c:v>
                </c:pt>
                <c:pt idx="17">
                  <c:v>1953</c:v>
                </c:pt>
                <c:pt idx="18">
                  <c:v>2450</c:v>
                </c:pt>
                <c:pt idx="19">
                  <c:v>2081</c:v>
                </c:pt>
                <c:pt idx="20">
                  <c:v>2711</c:v>
                </c:pt>
                <c:pt idx="21">
                  <c:v>2837</c:v>
                </c:pt>
              </c:numCache>
            </c:numRef>
          </c:xVal>
          <c:yVal>
            <c:numRef>
              <c:f>'Active 1'!$R$21:$R$116</c:f>
              <c:numCache>
                <c:formatCode>General</c:formatCode>
                <c:ptCount val="96"/>
                <c:pt idx="0">
                  <c:v>0</c:v>
                </c:pt>
                <c:pt idx="1">
                  <c:v>-1.9000000000232831E-2</c:v>
                </c:pt>
                <c:pt idx="2">
                  <c:v>-3.3749999995052349E-2</c:v>
                </c:pt>
                <c:pt idx="13">
                  <c:v>-0.13880000000062864</c:v>
                </c:pt>
                <c:pt idx="15">
                  <c:v>-0.15579999999317806</c:v>
                </c:pt>
                <c:pt idx="16">
                  <c:v>-0.17919999999867287</c:v>
                </c:pt>
                <c:pt idx="17">
                  <c:v>-0.20569999999861466</c:v>
                </c:pt>
                <c:pt idx="18">
                  <c:v>-0.34382000000186963</c:v>
                </c:pt>
                <c:pt idx="19">
                  <c:v>-0.24235999985830858</c:v>
                </c:pt>
                <c:pt idx="20">
                  <c:v>-0.42509999999310821</c:v>
                </c:pt>
                <c:pt idx="21">
                  <c:v>-0.46540000000095461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91-42EE-A629-5A98808CC514}"/>
            </c:ext>
          </c:extLst>
        </c:ser>
        <c:ser>
          <c:idx val="1"/>
          <c:order val="1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1'!$F$21:$F$40</c:f>
              <c:numCache>
                <c:formatCode>General</c:formatCode>
                <c:ptCount val="20"/>
                <c:pt idx="0">
                  <c:v>0</c:v>
                </c:pt>
                <c:pt idx="1">
                  <c:v>648</c:v>
                </c:pt>
                <c:pt idx="2">
                  <c:v>861</c:v>
                </c:pt>
                <c:pt idx="3">
                  <c:v>1121.5</c:v>
                </c:pt>
                <c:pt idx="4">
                  <c:v>1217.5</c:v>
                </c:pt>
                <c:pt idx="5">
                  <c:v>1342.5</c:v>
                </c:pt>
                <c:pt idx="6">
                  <c:v>1370.5</c:v>
                </c:pt>
                <c:pt idx="7">
                  <c:v>1463.5</c:v>
                </c:pt>
                <c:pt idx="8">
                  <c:v>1591.5</c:v>
                </c:pt>
                <c:pt idx="9">
                  <c:v>1607.5</c:v>
                </c:pt>
                <c:pt idx="10">
                  <c:v>1607.5</c:v>
                </c:pt>
                <c:pt idx="11">
                  <c:v>1607.5</c:v>
                </c:pt>
                <c:pt idx="12">
                  <c:v>1605.5</c:v>
                </c:pt>
                <c:pt idx="13">
                  <c:v>1621</c:v>
                </c:pt>
                <c:pt idx="14">
                  <c:v>1707.5</c:v>
                </c:pt>
                <c:pt idx="15">
                  <c:v>1708</c:v>
                </c:pt>
                <c:pt idx="16">
                  <c:v>1825</c:v>
                </c:pt>
                <c:pt idx="17">
                  <c:v>1953</c:v>
                </c:pt>
                <c:pt idx="18">
                  <c:v>2450</c:v>
                </c:pt>
                <c:pt idx="19">
                  <c:v>2081</c:v>
                </c:pt>
              </c:numCache>
            </c:numRef>
          </c:xVal>
          <c:yVal>
            <c:numRef>
              <c:f>'Active 1'!$O$21:$O$40</c:f>
              <c:numCache>
                <c:formatCode>General</c:formatCode>
                <c:ptCount val="20"/>
                <c:pt idx="0">
                  <c:v>0.31346460407359011</c:v>
                </c:pt>
                <c:pt idx="1">
                  <c:v>0.13761186653039981</c:v>
                </c:pt>
                <c:pt idx="2">
                  <c:v>7.980842039351782E-2</c:v>
                </c:pt>
                <c:pt idx="3">
                  <c:v>9.1145343904297516E-3</c:v>
                </c:pt>
                <c:pt idx="4">
                  <c:v>-1.6937723023376261E-2</c:v>
                </c:pt>
                <c:pt idx="5">
                  <c:v>-5.0859933197602736E-2</c:v>
                </c:pt>
                <c:pt idx="6">
                  <c:v>-5.8458508276629517E-2</c:v>
                </c:pt>
                <c:pt idx="7">
                  <c:v>-8.3696632646254043E-2</c:v>
                </c:pt>
                <c:pt idx="8">
                  <c:v>-0.118432975864662</c:v>
                </c:pt>
                <c:pt idx="9">
                  <c:v>-0.12277501876696301</c:v>
                </c:pt>
                <c:pt idx="10">
                  <c:v>-0.12277501876696301</c:v>
                </c:pt>
                <c:pt idx="11">
                  <c:v>-0.12277501876696301</c:v>
                </c:pt>
                <c:pt idx="12">
                  <c:v>-0.12223226340417537</c:v>
                </c:pt>
                <c:pt idx="13">
                  <c:v>-0.12643861746577945</c:v>
                </c:pt>
                <c:pt idx="14">
                  <c:v>-0.14991278690634419</c:v>
                </c:pt>
                <c:pt idx="15">
                  <c:v>-0.15004847574704111</c:v>
                </c:pt>
                <c:pt idx="16">
                  <c:v>-0.18179966447011714</c:v>
                </c:pt>
                <c:pt idx="17">
                  <c:v>-0.2165360076885251</c:v>
                </c:pt>
                <c:pt idx="18">
                  <c:v>-0.35141071534124979</c:v>
                </c:pt>
                <c:pt idx="19">
                  <c:v>-0.25127235090693312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91-42EE-A629-5A98808CC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1998000"/>
        <c:axId val="1"/>
      </c:scatterChart>
      <c:valAx>
        <c:axId val="801998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75095628638934"/>
              <c:y val="0.858935485728860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0291060291060294E-2"/>
              <c:y val="0.410658965434963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19980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708983362526667"/>
          <c:y val="0.90909222554077285"/>
          <c:w val="0.30561352388124047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V871 Per - Sec. O-C Diagr.</a:t>
            </a:r>
          </a:p>
        </c:rich>
      </c:tx>
      <c:layout>
        <c:manualLayout>
          <c:xMode val="edge"/>
          <c:yMode val="edge"/>
          <c:x val="0.27959205099362577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551037897638211"/>
          <c:y val="0.234375"/>
          <c:w val="0.76734770343162406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1'!$F$21:$F$227</c:f>
              <c:numCache>
                <c:formatCode>General</c:formatCode>
                <c:ptCount val="207"/>
                <c:pt idx="0">
                  <c:v>0</c:v>
                </c:pt>
                <c:pt idx="1">
                  <c:v>648</c:v>
                </c:pt>
                <c:pt idx="2">
                  <c:v>861</c:v>
                </c:pt>
                <c:pt idx="3">
                  <c:v>1121.5</c:v>
                </c:pt>
                <c:pt idx="4">
                  <c:v>1217.5</c:v>
                </c:pt>
                <c:pt idx="5">
                  <c:v>1342.5</c:v>
                </c:pt>
                <c:pt idx="6">
                  <c:v>1370.5</c:v>
                </c:pt>
                <c:pt idx="7">
                  <c:v>1463.5</c:v>
                </c:pt>
                <c:pt idx="8">
                  <c:v>1591.5</c:v>
                </c:pt>
                <c:pt idx="9">
                  <c:v>1607.5</c:v>
                </c:pt>
                <c:pt idx="10">
                  <c:v>1607.5</c:v>
                </c:pt>
                <c:pt idx="11">
                  <c:v>1607.5</c:v>
                </c:pt>
                <c:pt idx="12">
                  <c:v>1605.5</c:v>
                </c:pt>
                <c:pt idx="13">
                  <c:v>1621</c:v>
                </c:pt>
                <c:pt idx="14">
                  <c:v>1707.5</c:v>
                </c:pt>
                <c:pt idx="15">
                  <c:v>1708</c:v>
                </c:pt>
                <c:pt idx="16">
                  <c:v>1825</c:v>
                </c:pt>
                <c:pt idx="17">
                  <c:v>1953</c:v>
                </c:pt>
                <c:pt idx="18">
                  <c:v>2450</c:v>
                </c:pt>
                <c:pt idx="19">
                  <c:v>2081</c:v>
                </c:pt>
                <c:pt idx="20">
                  <c:v>2711</c:v>
                </c:pt>
                <c:pt idx="21">
                  <c:v>2837</c:v>
                </c:pt>
              </c:numCache>
            </c:numRef>
          </c:xVal>
          <c:yVal>
            <c:numRef>
              <c:f>'Active 1'!$S$21:$S$227</c:f>
              <c:numCache>
                <c:formatCode>General</c:formatCode>
                <c:ptCount val="207"/>
                <c:pt idx="3">
                  <c:v>-0.50289999999222346</c:v>
                </c:pt>
                <c:pt idx="4">
                  <c:v>-0.50929999999789288</c:v>
                </c:pt>
                <c:pt idx="5">
                  <c:v>-0.51269999999931315</c:v>
                </c:pt>
                <c:pt idx="6">
                  <c:v>-0.51249999999708962</c:v>
                </c:pt>
                <c:pt idx="7">
                  <c:v>-0.5181999999913387</c:v>
                </c:pt>
                <c:pt idx="8">
                  <c:v>-0.51999999999679858</c:v>
                </c:pt>
                <c:pt idx="9">
                  <c:v>-0.52375000000029104</c:v>
                </c:pt>
                <c:pt idx="10">
                  <c:v>-0.52236000000266358</c:v>
                </c:pt>
                <c:pt idx="11">
                  <c:v>-0.52072999999654712</c:v>
                </c:pt>
                <c:pt idx="12">
                  <c:v>-0.52200999999331543</c:v>
                </c:pt>
                <c:pt idx="14">
                  <c:v>-0.52347000000008848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FD-4676-9BD1-18A7E3329F59}"/>
            </c:ext>
          </c:extLst>
        </c:ser>
        <c:ser>
          <c:idx val="1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1'!$F$21:$F$40</c:f>
              <c:numCache>
                <c:formatCode>General</c:formatCode>
                <c:ptCount val="20"/>
                <c:pt idx="0">
                  <c:v>0</c:v>
                </c:pt>
                <c:pt idx="1">
                  <c:v>648</c:v>
                </c:pt>
                <c:pt idx="2">
                  <c:v>861</c:v>
                </c:pt>
                <c:pt idx="3">
                  <c:v>1121.5</c:v>
                </c:pt>
                <c:pt idx="4">
                  <c:v>1217.5</c:v>
                </c:pt>
                <c:pt idx="5">
                  <c:v>1342.5</c:v>
                </c:pt>
                <c:pt idx="6">
                  <c:v>1370.5</c:v>
                </c:pt>
                <c:pt idx="7">
                  <c:v>1463.5</c:v>
                </c:pt>
                <c:pt idx="8">
                  <c:v>1591.5</c:v>
                </c:pt>
                <c:pt idx="9">
                  <c:v>1607.5</c:v>
                </c:pt>
                <c:pt idx="10">
                  <c:v>1607.5</c:v>
                </c:pt>
                <c:pt idx="11">
                  <c:v>1607.5</c:v>
                </c:pt>
                <c:pt idx="12">
                  <c:v>1605.5</c:v>
                </c:pt>
                <c:pt idx="13">
                  <c:v>1621</c:v>
                </c:pt>
                <c:pt idx="14">
                  <c:v>1707.5</c:v>
                </c:pt>
                <c:pt idx="15">
                  <c:v>1708</c:v>
                </c:pt>
                <c:pt idx="16">
                  <c:v>1825</c:v>
                </c:pt>
                <c:pt idx="17">
                  <c:v>1953</c:v>
                </c:pt>
                <c:pt idx="18">
                  <c:v>2450</c:v>
                </c:pt>
                <c:pt idx="19">
                  <c:v>2081</c:v>
                </c:pt>
              </c:numCache>
            </c:numRef>
          </c:xVal>
          <c:yVal>
            <c:numRef>
              <c:f>'Active 1'!$P$21:$P$40</c:f>
              <c:numCache>
                <c:formatCode>General</c:formatCode>
                <c:ptCount val="20"/>
                <c:pt idx="0">
                  <c:v>-0.46500184920257009</c:v>
                </c:pt>
                <c:pt idx="1">
                  <c:v>-0.4878578737593231</c:v>
                </c:pt>
                <c:pt idx="2">
                  <c:v>-0.49537073368307061</c:v>
                </c:pt>
                <c:pt idx="3">
                  <c:v>-0.50455899664145665</c:v>
                </c:pt>
                <c:pt idx="4">
                  <c:v>-0.50794507435356817</c:v>
                </c:pt>
                <c:pt idx="5">
                  <c:v>-0.51235402970788013</c:v>
                </c:pt>
                <c:pt idx="6">
                  <c:v>-0.513341635707246</c:v>
                </c:pt>
                <c:pt idx="7">
                  <c:v>-0.51662189849085405</c:v>
                </c:pt>
                <c:pt idx="8">
                  <c:v>-0.52113666877366949</c:v>
                </c:pt>
                <c:pt idx="9">
                  <c:v>-0.52170101505902133</c:v>
                </c:pt>
                <c:pt idx="10">
                  <c:v>-0.52170101505902133</c:v>
                </c:pt>
                <c:pt idx="11">
                  <c:v>-0.52170101505902133</c:v>
                </c:pt>
                <c:pt idx="12">
                  <c:v>-0.52163047177335242</c:v>
                </c:pt>
                <c:pt idx="13">
                  <c:v>-0.52217718223728704</c:v>
                </c:pt>
                <c:pt idx="14">
                  <c:v>-0.5252281793424709</c:v>
                </c:pt>
                <c:pt idx="15">
                  <c:v>-0.52524581516388813</c:v>
                </c:pt>
                <c:pt idx="16">
                  <c:v>-0.52937259737552411</c:v>
                </c:pt>
                <c:pt idx="17">
                  <c:v>-0.53388736765833955</c:v>
                </c:pt>
                <c:pt idx="18">
                  <c:v>-0.55141737414708369</c:v>
                </c:pt>
                <c:pt idx="19">
                  <c:v>-0.53840213794115488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FD-4676-9BD1-18A7E332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7348296"/>
        <c:axId val="1"/>
      </c:scatterChart>
      <c:valAx>
        <c:axId val="1057348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44940810970053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1224489795918366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73482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959226525255768"/>
          <c:y val="0.91249999999999998"/>
          <c:w val="0.33265348974235359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57151</xdr:rowOff>
    </xdr:from>
    <xdr:to>
      <xdr:col>20</xdr:col>
      <xdr:colOff>209549</xdr:colOff>
      <xdr:row>18</xdr:row>
      <xdr:rowOff>133351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D8399FB-0C1D-9E29-E6F8-260911FC21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38100</xdr:rowOff>
    </xdr:from>
    <xdr:to>
      <xdr:col>13</xdr:col>
      <xdr:colOff>133350</xdr:colOff>
      <xdr:row>21</xdr:row>
      <xdr:rowOff>47625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484AD04E-B667-54C2-EB69-333CFA6748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390525</xdr:colOff>
      <xdr:row>22</xdr:row>
      <xdr:rowOff>47624</xdr:rowOff>
    </xdr:from>
    <xdr:to>
      <xdr:col>13</xdr:col>
      <xdr:colOff>200025</xdr:colOff>
      <xdr:row>42</xdr:row>
      <xdr:rowOff>152399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68007AD-59D0-7975-213E-69CEEB48C9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2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6.28515625" style="1" customWidth="1"/>
    <col min="2" max="2" width="5.140625" style="1" customWidth="1"/>
    <col min="3" max="3" width="15.5703125" style="1" customWidth="1"/>
    <col min="4" max="4" width="9.42578125" style="1" customWidth="1"/>
    <col min="5" max="5" width="10.28515625" style="1"/>
    <col min="6" max="6" width="15.85546875" style="1" customWidth="1"/>
    <col min="7" max="7" width="9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s="6" customFormat="1" ht="12.95" customHeight="1" x14ac:dyDescent="0.2">
      <c r="A2" s="6" t="s">
        <v>1</v>
      </c>
      <c r="B2" s="6" t="s">
        <v>2</v>
      </c>
      <c r="C2" s="7"/>
      <c r="D2" s="7" t="s">
        <v>3</v>
      </c>
    </row>
    <row r="3" spans="1:6" s="6" customFormat="1" ht="12.95" customHeight="1" x14ac:dyDescent="0.2">
      <c r="A3" s="8"/>
    </row>
    <row r="4" spans="1:6" s="6" customFormat="1" ht="12.95" customHeight="1" x14ac:dyDescent="0.2">
      <c r="A4" s="9" t="s">
        <v>4</v>
      </c>
      <c r="C4" s="10" t="s">
        <v>5</v>
      </c>
      <c r="D4" s="11" t="s">
        <v>5</v>
      </c>
    </row>
    <row r="5" spans="1:6" s="6" customFormat="1" ht="12.95" customHeight="1" x14ac:dyDescent="0.2">
      <c r="A5" s="12" t="s">
        <v>6</v>
      </c>
      <c r="C5" s="13">
        <v>-9.5</v>
      </c>
      <c r="D5" s="6" t="s">
        <v>7</v>
      </c>
    </row>
    <row r="6" spans="1:6" s="6" customFormat="1" ht="12.95" customHeight="1" x14ac:dyDescent="0.2">
      <c r="A6" s="9" t="s">
        <v>8</v>
      </c>
    </row>
    <row r="7" spans="1:6" s="6" customFormat="1" ht="12.95" customHeight="1" x14ac:dyDescent="0.2">
      <c r="A7" s="6" t="s">
        <v>9</v>
      </c>
      <c r="C7" s="6">
        <v>51421.718999999997</v>
      </c>
      <c r="D7" s="14" t="s">
        <v>10</v>
      </c>
    </row>
    <row r="8" spans="1:6" s="6" customFormat="1" ht="12.95" customHeight="1" x14ac:dyDescent="0.2">
      <c r="A8" s="6" t="s">
        <v>11</v>
      </c>
      <c r="C8" s="6">
        <v>3.024</v>
      </c>
      <c r="D8" s="15">
        <v>5570</v>
      </c>
    </row>
    <row r="9" spans="1:6" s="6" customFormat="1" ht="12.95" customHeight="1" x14ac:dyDescent="0.2">
      <c r="A9" s="14" t="s">
        <v>12</v>
      </c>
      <c r="B9" s="14"/>
      <c r="C9" s="16">
        <v>30</v>
      </c>
      <c r="D9" s="16">
        <v>21</v>
      </c>
    </row>
    <row r="10" spans="1:6" s="6" customFormat="1" ht="12.95" customHeight="1" x14ac:dyDescent="0.2">
      <c r="C10" s="17" t="s">
        <v>13</v>
      </c>
      <c r="D10" s="17" t="s">
        <v>14</v>
      </c>
    </row>
    <row r="11" spans="1:6" s="6" customFormat="1" ht="12.95" customHeight="1" x14ac:dyDescent="0.2">
      <c r="A11" s="6" t="s">
        <v>15</v>
      </c>
      <c r="C11" s="8">
        <f ca="1">INTERCEPT(INDIRECT(C14):R$934,INDIRECT(C13):$F$934)</f>
        <v>0.31346460407359011</v>
      </c>
      <c r="D11" s="8">
        <f ca="1">INTERCEPT(INDIRECT(D14):S$934,INDIRECT(D13):$F$934)</f>
        <v>-0.46500184920257009</v>
      </c>
      <c r="E11" s="14" t="s">
        <v>16</v>
      </c>
      <c r="F11" s="6">
        <v>1</v>
      </c>
    </row>
    <row r="12" spans="1:6" s="6" customFormat="1" ht="12.95" customHeight="1" x14ac:dyDescent="0.2">
      <c r="A12" s="6" t="s">
        <v>17</v>
      </c>
      <c r="C12" s="8">
        <f ca="1">SLOPE(INDIRECT(C14):R$934,INDIRECT(C13):$F$934)</f>
        <v>-2.713776813938122E-4</v>
      </c>
      <c r="D12" s="8">
        <f ca="1">SLOPE(INDIRECT(D14):S$934,INDIRECT(D13):$F$934)</f>
        <v>-3.5271642834495346E-5</v>
      </c>
      <c r="E12" s="14" t="s">
        <v>18</v>
      </c>
      <c r="F12" s="8">
        <f ca="1">NOW()+15018.5+$C$5/24</f>
        <v>60372.822026273148</v>
      </c>
    </row>
    <row r="13" spans="1:6" s="6" customFormat="1" ht="12.95" customHeight="1" x14ac:dyDescent="0.2">
      <c r="A13" s="14" t="s">
        <v>19</v>
      </c>
      <c r="B13" s="14"/>
      <c r="C13" s="16" t="str">
        <f>"F"&amp;C9</f>
        <v>F30</v>
      </c>
      <c r="D13" s="16" t="str">
        <f>"F"&amp;D9</f>
        <v>F21</v>
      </c>
      <c r="E13" s="14" t="s">
        <v>20</v>
      </c>
      <c r="F13" s="8">
        <f ca="1">ROUND(2*(F12-$C$7)/$C$8,0)/2+F11</f>
        <v>2961</v>
      </c>
    </row>
    <row r="14" spans="1:6" s="6" customFormat="1" ht="12.95" customHeight="1" x14ac:dyDescent="0.2">
      <c r="A14" s="14" t="s">
        <v>21</v>
      </c>
      <c r="B14" s="14"/>
      <c r="C14" s="16" t="str">
        <f>"R"&amp;C9</f>
        <v>R30</v>
      </c>
      <c r="D14" s="16" t="str">
        <f>"S"&amp;D9</f>
        <v>S21</v>
      </c>
      <c r="E14" s="14" t="s">
        <v>22</v>
      </c>
      <c r="F14" s="8">
        <f ca="1">ROUND(2*(F12-$C$15)/$C$16,0)/2+F11</f>
        <v>124</v>
      </c>
    </row>
    <row r="15" spans="1:6" s="6" customFormat="1" ht="12.95" customHeight="1" x14ac:dyDescent="0.2">
      <c r="A15" s="9" t="s">
        <v>23</v>
      </c>
      <c r="C15" s="18">
        <f ca="1">($C7+C11)+($C8+C12)*INT(MAX($F21:$F3532))</f>
        <v>60000.350566121953</v>
      </c>
      <c r="D15" s="18">
        <f ca="1">($C7+D11)+($C8+D12)*INT(MAX($F21:$F3532))</f>
        <v>60000.241932500074</v>
      </c>
      <c r="E15" s="14" t="s">
        <v>24</v>
      </c>
      <c r="F15" s="19">
        <f ca="1">+$C$15+$C$16*F14-15018.5-$C$5/24</f>
        <v>45357.188748622793</v>
      </c>
    </row>
    <row r="16" spans="1:6" s="6" customFormat="1" ht="12.95" customHeight="1" x14ac:dyDescent="0.2">
      <c r="A16" s="9" t="s">
        <v>25</v>
      </c>
      <c r="C16" s="18">
        <f ca="1">+$C8+C12</f>
        <v>3.0237286223186062</v>
      </c>
      <c r="D16" s="8">
        <f ca="1">+$C8+D12</f>
        <v>3.0239647283571656</v>
      </c>
    </row>
    <row r="17" spans="1:19" s="6" customFormat="1" ht="12.95" customHeight="1" x14ac:dyDescent="0.2">
      <c r="A17" s="14" t="s">
        <v>26</v>
      </c>
      <c r="C17" s="6">
        <f>COUNT(C21:C1246)</f>
        <v>22</v>
      </c>
    </row>
    <row r="18" spans="1:19" s="6" customFormat="1" ht="12.95" customHeight="1" x14ac:dyDescent="0.2">
      <c r="A18" s="9" t="s">
        <v>27</v>
      </c>
      <c r="C18" s="20">
        <f ca="1">+C15</f>
        <v>60000.350566121953</v>
      </c>
      <c r="D18" s="21">
        <f ca="1">+C16</f>
        <v>3.0237286223186062</v>
      </c>
      <c r="E18" s="22">
        <f>R19</f>
        <v>11</v>
      </c>
    </row>
    <row r="19" spans="1:19" s="6" customFormat="1" ht="12.95" customHeight="1" x14ac:dyDescent="0.2">
      <c r="A19" s="9" t="s">
        <v>28</v>
      </c>
      <c r="C19" s="20">
        <f ca="1">+D15</f>
        <v>60000.241932500074</v>
      </c>
      <c r="D19" s="21">
        <f ca="1">+D16</f>
        <v>3.0239647283571656</v>
      </c>
      <c r="E19" s="22">
        <f>S19</f>
        <v>11</v>
      </c>
      <c r="R19" s="6">
        <f>COUNT(R21:R321)</f>
        <v>11</v>
      </c>
      <c r="S19" s="6">
        <f>COUNT(S21:S321)</f>
        <v>11</v>
      </c>
    </row>
    <row r="20" spans="1:19" s="6" customFormat="1" ht="12.95" customHeight="1" x14ac:dyDescent="0.2">
      <c r="A20" s="17" t="s">
        <v>29</v>
      </c>
      <c r="B20" s="17" t="s">
        <v>30</v>
      </c>
      <c r="C20" s="17" t="s">
        <v>31</v>
      </c>
      <c r="D20" s="17" t="s">
        <v>32</v>
      </c>
      <c r="E20" s="17" t="s">
        <v>33</v>
      </c>
      <c r="F20" s="17" t="s">
        <v>34</v>
      </c>
      <c r="G20" s="17" t="s">
        <v>35</v>
      </c>
      <c r="H20" s="23" t="s">
        <v>10</v>
      </c>
      <c r="I20" s="23" t="s">
        <v>63</v>
      </c>
      <c r="J20" s="23" t="s">
        <v>36</v>
      </c>
      <c r="K20" s="23" t="s">
        <v>37</v>
      </c>
      <c r="L20" s="23" t="s">
        <v>38</v>
      </c>
      <c r="M20" s="23" t="s">
        <v>39</v>
      </c>
      <c r="N20" s="23" t="s">
        <v>40</v>
      </c>
      <c r="O20" s="23" t="s">
        <v>41</v>
      </c>
      <c r="P20" s="23" t="s">
        <v>42</v>
      </c>
      <c r="Q20" s="17" t="s">
        <v>43</v>
      </c>
      <c r="R20" s="23" t="s">
        <v>13</v>
      </c>
      <c r="S20" s="23" t="s">
        <v>14</v>
      </c>
    </row>
    <row r="21" spans="1:19" s="6" customFormat="1" ht="12.95" customHeight="1" x14ac:dyDescent="0.2">
      <c r="A21" s="6" t="s">
        <v>44</v>
      </c>
      <c r="C21" s="24">
        <v>51421.718999999997</v>
      </c>
      <c r="D21" s="24" t="s">
        <v>45</v>
      </c>
      <c r="E21" s="6">
        <f t="shared" ref="E21:E32" si="0">+(C21-C$7)/C$8</f>
        <v>0</v>
      </c>
      <c r="F21" s="6">
        <f t="shared" ref="F21:F38" si="1">ROUND(2*E21,0)/2</f>
        <v>0</v>
      </c>
      <c r="G21" s="6">
        <f t="shared" ref="G21:G32" si="2">+C21-(C$7+F21*C$8)</f>
        <v>0</v>
      </c>
      <c r="H21" s="6">
        <f>+G21</f>
        <v>0</v>
      </c>
      <c r="O21" s="6">
        <f t="shared" ref="O21:O32" ca="1" si="3">+C$11+C$12*$F21</f>
        <v>0.31346460407359011</v>
      </c>
      <c r="P21" s="6">
        <f t="shared" ref="P21:P32" ca="1" si="4">+D$11+D$12*$F21</f>
        <v>-0.46500184920257009</v>
      </c>
      <c r="Q21" s="25">
        <f t="shared" ref="Q21:Q32" si="5">+C21-15018.5</f>
        <v>36403.218999999997</v>
      </c>
      <c r="R21" s="6">
        <f>G21</f>
        <v>0</v>
      </c>
    </row>
    <row r="22" spans="1:19" s="6" customFormat="1" ht="12.95" customHeight="1" x14ac:dyDescent="0.2">
      <c r="A22" s="6" t="s">
        <v>46</v>
      </c>
      <c r="B22" s="26" t="s">
        <v>47</v>
      </c>
      <c r="C22" s="27">
        <v>53381.252</v>
      </c>
      <c r="D22" s="27">
        <v>1.1999999999999999E-3</v>
      </c>
      <c r="E22" s="6">
        <f t="shared" si="0"/>
        <v>647.99371693121793</v>
      </c>
      <c r="F22" s="6">
        <f t="shared" si="1"/>
        <v>648</v>
      </c>
      <c r="G22" s="6">
        <f t="shared" si="2"/>
        <v>-1.9000000000232831E-2</v>
      </c>
      <c r="H22" s="6">
        <f>+G22</f>
        <v>-1.9000000000232831E-2</v>
      </c>
      <c r="O22" s="6">
        <f t="shared" ca="1" si="3"/>
        <v>0.13761186653039981</v>
      </c>
      <c r="P22" s="6">
        <f t="shared" ca="1" si="4"/>
        <v>-0.4878578737593231</v>
      </c>
      <c r="Q22" s="25">
        <f t="shared" si="5"/>
        <v>38362.752</v>
      </c>
      <c r="R22" s="6">
        <f>G22</f>
        <v>-1.9000000000232831E-2</v>
      </c>
    </row>
    <row r="23" spans="1:19" s="6" customFormat="1" ht="12.95" customHeight="1" x14ac:dyDescent="0.2">
      <c r="A23" s="28" t="s">
        <v>48</v>
      </c>
      <c r="B23" s="28"/>
      <c r="C23" s="3">
        <v>54025.349249999999</v>
      </c>
      <c r="D23" s="3">
        <v>2.9999999999999997E-4</v>
      </c>
      <c r="E23" s="6">
        <f t="shared" si="0"/>
        <v>860.9888392857149</v>
      </c>
      <c r="F23" s="6">
        <f t="shared" si="1"/>
        <v>861</v>
      </c>
      <c r="G23" s="6">
        <f t="shared" si="2"/>
        <v>-3.3749999995052349E-2</v>
      </c>
      <c r="I23" s="6">
        <f>+G23</f>
        <v>-3.3749999995052349E-2</v>
      </c>
      <c r="O23" s="6">
        <f t="shared" ca="1" si="3"/>
        <v>7.980842039351782E-2</v>
      </c>
      <c r="P23" s="6">
        <f t="shared" ca="1" si="4"/>
        <v>-0.49537073368307061</v>
      </c>
      <c r="Q23" s="25">
        <f t="shared" si="5"/>
        <v>39006.849249999999</v>
      </c>
      <c r="R23" s="6">
        <f>G23</f>
        <v>-3.3749999995052349E-2</v>
      </c>
    </row>
    <row r="24" spans="1:19" s="6" customFormat="1" ht="12.95" customHeight="1" x14ac:dyDescent="0.2">
      <c r="A24" s="3" t="s">
        <v>49</v>
      </c>
      <c r="B24" s="4" t="s">
        <v>50</v>
      </c>
      <c r="C24" s="3">
        <v>54812.632100000003</v>
      </c>
      <c r="D24" s="3">
        <v>2.0000000000000001E-4</v>
      </c>
      <c r="E24" s="6">
        <f t="shared" si="0"/>
        <v>1121.3336970899488</v>
      </c>
      <c r="F24" s="6">
        <f t="shared" si="1"/>
        <v>1121.5</v>
      </c>
      <c r="G24" s="6">
        <f t="shared" si="2"/>
        <v>-0.50289999999222346</v>
      </c>
      <c r="I24" s="6">
        <f>+G24</f>
        <v>-0.50289999999222346</v>
      </c>
      <c r="O24" s="6">
        <f t="shared" ca="1" si="3"/>
        <v>9.1145343904297516E-3</v>
      </c>
      <c r="P24" s="6">
        <f t="shared" ca="1" si="4"/>
        <v>-0.50455899664145665</v>
      </c>
      <c r="Q24" s="25">
        <f t="shared" si="5"/>
        <v>39794.132100000003</v>
      </c>
      <c r="S24" s="6">
        <f t="shared" ref="S24:S32" si="6">G24</f>
        <v>-0.50289999999222346</v>
      </c>
    </row>
    <row r="25" spans="1:19" s="6" customFormat="1" ht="12.95" customHeight="1" x14ac:dyDescent="0.2">
      <c r="A25" s="3" t="s">
        <v>51</v>
      </c>
      <c r="B25" s="4" t="s">
        <v>50</v>
      </c>
      <c r="C25" s="3">
        <v>55102.929700000001</v>
      </c>
      <c r="D25" s="3">
        <v>4.0000000000000002E-4</v>
      </c>
      <c r="E25" s="6">
        <f t="shared" si="0"/>
        <v>1217.3315806878318</v>
      </c>
      <c r="F25" s="6">
        <f t="shared" si="1"/>
        <v>1217.5</v>
      </c>
      <c r="G25" s="6">
        <f t="shared" si="2"/>
        <v>-0.50929999999789288</v>
      </c>
      <c r="I25" s="6">
        <f>+G25</f>
        <v>-0.50929999999789288</v>
      </c>
      <c r="O25" s="6">
        <f t="shared" ca="1" si="3"/>
        <v>-1.6937723023376261E-2</v>
      </c>
      <c r="P25" s="6">
        <f t="shared" ca="1" si="4"/>
        <v>-0.50794507435356817</v>
      </c>
      <c r="Q25" s="25">
        <f t="shared" si="5"/>
        <v>40084.429700000001</v>
      </c>
      <c r="S25" s="6">
        <f t="shared" si="6"/>
        <v>-0.50929999999789288</v>
      </c>
    </row>
    <row r="26" spans="1:19" s="6" customFormat="1" ht="12.95" customHeight="1" x14ac:dyDescent="0.2">
      <c r="A26" s="28" t="s">
        <v>52</v>
      </c>
      <c r="B26" s="4" t="s">
        <v>50</v>
      </c>
      <c r="C26" s="3">
        <v>55480.926299999999</v>
      </c>
      <c r="D26" s="3">
        <v>8.9999999999999998E-4</v>
      </c>
      <c r="E26" s="6">
        <f t="shared" si="0"/>
        <v>1342.330456349207</v>
      </c>
      <c r="F26" s="6">
        <f t="shared" si="1"/>
        <v>1342.5</v>
      </c>
      <c r="G26" s="6">
        <f t="shared" si="2"/>
        <v>-0.51269999999931315</v>
      </c>
      <c r="I26" s="6">
        <f>+G26</f>
        <v>-0.51269999999931315</v>
      </c>
      <c r="O26" s="6">
        <f t="shared" ca="1" si="3"/>
        <v>-5.0859933197602736E-2</v>
      </c>
      <c r="P26" s="6">
        <f t="shared" ca="1" si="4"/>
        <v>-0.51235402970788013</v>
      </c>
      <c r="Q26" s="25">
        <f t="shared" si="5"/>
        <v>40462.426299999999</v>
      </c>
      <c r="S26" s="6">
        <f t="shared" si="6"/>
        <v>-0.51269999999931315</v>
      </c>
    </row>
    <row r="27" spans="1:19" s="6" customFormat="1" ht="12.95" customHeight="1" x14ac:dyDescent="0.2">
      <c r="A27" s="3" t="s">
        <v>53</v>
      </c>
      <c r="B27" s="4" t="s">
        <v>50</v>
      </c>
      <c r="C27" s="3">
        <v>55565.5985</v>
      </c>
      <c r="D27" s="3">
        <v>2.5000000000000001E-3</v>
      </c>
      <c r="E27" s="6">
        <f t="shared" si="0"/>
        <v>1370.3305224867734</v>
      </c>
      <c r="F27" s="6">
        <f t="shared" si="1"/>
        <v>1370.5</v>
      </c>
      <c r="G27" s="6">
        <f t="shared" si="2"/>
        <v>-0.51249999999708962</v>
      </c>
      <c r="I27" s="6">
        <f>+G27</f>
        <v>-0.51249999999708962</v>
      </c>
      <c r="O27" s="6">
        <f t="shared" ca="1" si="3"/>
        <v>-5.8458508276629517E-2</v>
      </c>
      <c r="P27" s="6">
        <f t="shared" ca="1" si="4"/>
        <v>-0.513341635707246</v>
      </c>
      <c r="Q27" s="25">
        <f t="shared" si="5"/>
        <v>40547.0985</v>
      </c>
      <c r="S27" s="6">
        <f t="shared" si="6"/>
        <v>-0.51249999999708962</v>
      </c>
    </row>
    <row r="28" spans="1:19" s="6" customFormat="1" ht="12.95" customHeight="1" x14ac:dyDescent="0.2">
      <c r="A28" s="3" t="s">
        <v>54</v>
      </c>
      <c r="B28" s="4" t="s">
        <v>50</v>
      </c>
      <c r="C28" s="3">
        <v>55846.824800000002</v>
      </c>
      <c r="D28" s="3">
        <v>2.9999999999999997E-4</v>
      </c>
      <c r="E28" s="6">
        <f t="shared" si="0"/>
        <v>1463.3286375661392</v>
      </c>
      <c r="F28" s="6">
        <f t="shared" si="1"/>
        <v>1463.5</v>
      </c>
      <c r="G28" s="6">
        <f t="shared" si="2"/>
        <v>-0.5181999999913387</v>
      </c>
      <c r="I28" s="6">
        <f>+G28</f>
        <v>-0.5181999999913387</v>
      </c>
      <c r="O28" s="6">
        <f t="shared" ca="1" si="3"/>
        <v>-8.3696632646254043E-2</v>
      </c>
      <c r="P28" s="6">
        <f t="shared" ca="1" si="4"/>
        <v>-0.51662189849085405</v>
      </c>
      <c r="Q28" s="25">
        <f t="shared" si="5"/>
        <v>40828.324800000002</v>
      </c>
      <c r="S28" s="6">
        <f t="shared" si="6"/>
        <v>-0.5181999999913387</v>
      </c>
    </row>
    <row r="29" spans="1:19" s="6" customFormat="1" ht="12.95" customHeight="1" x14ac:dyDescent="0.2">
      <c r="A29" s="28" t="s">
        <v>55</v>
      </c>
      <c r="B29" s="4" t="s">
        <v>50</v>
      </c>
      <c r="C29" s="3">
        <v>56233.894999999997</v>
      </c>
      <c r="D29" s="3">
        <v>3.0000000000000003E-4</v>
      </c>
      <c r="E29" s="6">
        <f t="shared" si="0"/>
        <v>1591.3280423280421</v>
      </c>
      <c r="F29" s="6">
        <f t="shared" si="1"/>
        <v>1591.5</v>
      </c>
      <c r="G29" s="6">
        <f t="shared" si="2"/>
        <v>-0.51999999999679858</v>
      </c>
      <c r="I29" s="6">
        <f>+G29</f>
        <v>-0.51999999999679858</v>
      </c>
      <c r="O29" s="6">
        <f t="shared" ca="1" si="3"/>
        <v>-0.118432975864662</v>
      </c>
      <c r="P29" s="6">
        <f t="shared" ca="1" si="4"/>
        <v>-0.52113666877366949</v>
      </c>
      <c r="Q29" s="25">
        <f t="shared" si="5"/>
        <v>41215.394999999997</v>
      </c>
      <c r="S29" s="6">
        <f t="shared" si="6"/>
        <v>-0.51999999999679858</v>
      </c>
    </row>
    <row r="30" spans="1:19" s="6" customFormat="1" ht="12.95" customHeight="1" x14ac:dyDescent="0.2">
      <c r="A30" s="28" t="s">
        <v>56</v>
      </c>
      <c r="B30" s="4" t="s">
        <v>50</v>
      </c>
      <c r="C30" s="3">
        <v>56282.275249999999</v>
      </c>
      <c r="D30" s="3">
        <v>4.0000000000000002E-4</v>
      </c>
      <c r="E30" s="6">
        <f t="shared" si="0"/>
        <v>1607.3268022486777</v>
      </c>
      <c r="F30" s="6">
        <f t="shared" si="1"/>
        <v>1607.5</v>
      </c>
      <c r="G30" s="6">
        <f t="shared" si="2"/>
        <v>-0.52375000000029104</v>
      </c>
      <c r="I30" s="6">
        <f>+G30</f>
        <v>-0.52375000000029104</v>
      </c>
      <c r="O30" s="6">
        <f t="shared" ca="1" si="3"/>
        <v>-0.12277501876696301</v>
      </c>
      <c r="P30" s="6">
        <f t="shared" ca="1" si="4"/>
        <v>-0.52170101505902133</v>
      </c>
      <c r="Q30" s="25">
        <f t="shared" si="5"/>
        <v>41263.775249999999</v>
      </c>
      <c r="S30" s="6">
        <f t="shared" si="6"/>
        <v>-0.52375000000029104</v>
      </c>
    </row>
    <row r="31" spans="1:19" s="6" customFormat="1" ht="12.95" customHeight="1" x14ac:dyDescent="0.2">
      <c r="A31" s="28" t="s">
        <v>56</v>
      </c>
      <c r="B31" s="4" t="s">
        <v>50</v>
      </c>
      <c r="C31" s="3">
        <v>56282.276639999996</v>
      </c>
      <c r="D31" s="3">
        <v>2.0000000000000001E-4</v>
      </c>
      <c r="E31" s="6">
        <f t="shared" si="0"/>
        <v>1607.3272619047616</v>
      </c>
      <c r="F31" s="6">
        <f t="shared" si="1"/>
        <v>1607.5</v>
      </c>
      <c r="G31" s="6">
        <f t="shared" si="2"/>
        <v>-0.52236000000266358</v>
      </c>
      <c r="I31" s="6">
        <f>+G31</f>
        <v>-0.52236000000266358</v>
      </c>
      <c r="O31" s="6">
        <f t="shared" ca="1" si="3"/>
        <v>-0.12277501876696301</v>
      </c>
      <c r="P31" s="6">
        <f t="shared" ca="1" si="4"/>
        <v>-0.52170101505902133</v>
      </c>
      <c r="Q31" s="25">
        <f t="shared" si="5"/>
        <v>41263.776639999996</v>
      </c>
      <c r="S31" s="6">
        <f t="shared" si="6"/>
        <v>-0.52236000000266358</v>
      </c>
    </row>
    <row r="32" spans="1:19" s="6" customFormat="1" ht="12.95" customHeight="1" x14ac:dyDescent="0.2">
      <c r="A32" s="28" t="s">
        <v>56</v>
      </c>
      <c r="B32" s="4" t="s">
        <v>50</v>
      </c>
      <c r="C32" s="3">
        <v>56282.278270000003</v>
      </c>
      <c r="D32" s="3">
        <v>2.0000000000000001E-4</v>
      </c>
      <c r="E32" s="28">
        <f t="shared" si="0"/>
        <v>1607.3278009259277</v>
      </c>
      <c r="F32" s="6">
        <f t="shared" si="1"/>
        <v>1607.5</v>
      </c>
      <c r="G32" s="6">
        <f t="shared" si="2"/>
        <v>-0.52072999999654712</v>
      </c>
      <c r="I32" s="6">
        <f>+G32</f>
        <v>-0.52072999999654712</v>
      </c>
      <c r="O32" s="6">
        <f t="shared" ca="1" si="3"/>
        <v>-0.12277501876696301</v>
      </c>
      <c r="P32" s="6">
        <f t="shared" ca="1" si="4"/>
        <v>-0.52170101505902133</v>
      </c>
      <c r="Q32" s="25">
        <f t="shared" si="5"/>
        <v>41263.778270000003</v>
      </c>
      <c r="S32" s="6">
        <f t="shared" si="6"/>
        <v>-0.52072999999654712</v>
      </c>
    </row>
    <row r="33" spans="1:19" s="6" customFormat="1" ht="12.95" customHeight="1" x14ac:dyDescent="0.2">
      <c r="A33" s="3" t="s">
        <v>57</v>
      </c>
      <c r="B33" s="4" t="s">
        <v>50</v>
      </c>
      <c r="C33" s="3">
        <v>56276.228990000003</v>
      </c>
      <c r="D33" s="3">
        <v>5.9999999999999995E-4</v>
      </c>
      <c r="E33" s="28">
        <f t="shared" ref="E33:E38" si="7">+(C33-C$7)/C$8</f>
        <v>1605.3273776455046</v>
      </c>
      <c r="F33" s="6">
        <f t="shared" si="1"/>
        <v>1605.5</v>
      </c>
      <c r="G33" s="6">
        <f t="shared" ref="G33:G38" si="8">+C33-(C$7+F33*C$8)</f>
        <v>-0.52200999999331543</v>
      </c>
      <c r="I33" s="6">
        <f>+G33</f>
        <v>-0.52200999999331543</v>
      </c>
      <c r="O33" s="6">
        <f t="shared" ref="O33:P36" ca="1" si="9">+C$11+C$12*$F33</f>
        <v>-0.12223226340417537</v>
      </c>
      <c r="P33" s="6">
        <f t="shared" ca="1" si="9"/>
        <v>-0.52163047177335242</v>
      </c>
      <c r="Q33" s="25">
        <f t="shared" ref="Q33:Q38" si="10">+C33-15018.5</f>
        <v>41257.728990000003</v>
      </c>
      <c r="S33" s="6">
        <f>G33</f>
        <v>-0.52200999999331543</v>
      </c>
    </row>
    <row r="34" spans="1:19" s="6" customFormat="1" ht="12.95" customHeight="1" x14ac:dyDescent="0.2">
      <c r="A34" s="3" t="s">
        <v>57</v>
      </c>
      <c r="B34" s="4" t="s">
        <v>47</v>
      </c>
      <c r="C34" s="3">
        <v>56323.484199999999</v>
      </c>
      <c r="D34" s="3">
        <v>6.9999999999999994E-5</v>
      </c>
      <c r="E34" s="28">
        <f t="shared" si="7"/>
        <v>1620.954100529101</v>
      </c>
      <c r="F34" s="6">
        <f t="shared" si="1"/>
        <v>1621</v>
      </c>
      <c r="G34" s="6">
        <f t="shared" si="8"/>
        <v>-0.13880000000062864</v>
      </c>
      <c r="I34" s="6">
        <f>+G34</f>
        <v>-0.13880000000062864</v>
      </c>
      <c r="O34" s="6">
        <f t="shared" ca="1" si="9"/>
        <v>-0.12643861746577945</v>
      </c>
      <c r="P34" s="6">
        <f t="shared" ca="1" si="9"/>
        <v>-0.52217718223728704</v>
      </c>
      <c r="Q34" s="25">
        <f t="shared" si="10"/>
        <v>41304.984199999999</v>
      </c>
      <c r="R34" s="6">
        <f>G34</f>
        <v>-0.13880000000062864</v>
      </c>
    </row>
    <row r="35" spans="1:19" s="6" customFormat="1" ht="12.95" customHeight="1" x14ac:dyDescent="0.2">
      <c r="A35" s="3" t="s">
        <v>57</v>
      </c>
      <c r="B35" s="4" t="s">
        <v>50</v>
      </c>
      <c r="C35" s="3">
        <v>56584.67553</v>
      </c>
      <c r="D35" s="3">
        <v>2.9999999999999997E-4</v>
      </c>
      <c r="E35" s="28">
        <f t="shared" si="7"/>
        <v>1707.3268948412708</v>
      </c>
      <c r="F35" s="6">
        <f t="shared" si="1"/>
        <v>1707.5</v>
      </c>
      <c r="G35" s="6">
        <f t="shared" si="8"/>
        <v>-0.52347000000008848</v>
      </c>
      <c r="I35" s="6">
        <f>+G35</f>
        <v>-0.52347000000008848</v>
      </c>
      <c r="O35" s="6">
        <f t="shared" ca="1" si="9"/>
        <v>-0.14991278690634419</v>
      </c>
      <c r="P35" s="6">
        <f t="shared" ca="1" si="9"/>
        <v>-0.5252281793424709</v>
      </c>
      <c r="Q35" s="25">
        <f t="shared" si="10"/>
        <v>41566.17553</v>
      </c>
      <c r="S35" s="6">
        <f>G35</f>
        <v>-0.52347000000008848</v>
      </c>
    </row>
    <row r="36" spans="1:19" s="6" customFormat="1" ht="12.95" customHeight="1" x14ac:dyDescent="0.2">
      <c r="A36" s="3" t="s">
        <v>57</v>
      </c>
      <c r="B36" s="4" t="s">
        <v>47</v>
      </c>
      <c r="C36" s="3">
        <v>56586.555200000003</v>
      </c>
      <c r="D36" s="3">
        <v>9.6000000000000002E-4</v>
      </c>
      <c r="E36" s="28">
        <f t="shared" si="7"/>
        <v>1707.9484788359805</v>
      </c>
      <c r="F36" s="6">
        <f t="shared" si="1"/>
        <v>1708</v>
      </c>
      <c r="G36" s="6">
        <f t="shared" si="8"/>
        <v>-0.15579999999317806</v>
      </c>
      <c r="I36" s="6">
        <f>+G36</f>
        <v>-0.15579999999317806</v>
      </c>
      <c r="O36" s="6">
        <f t="shared" ca="1" si="9"/>
        <v>-0.15004847574704111</v>
      </c>
      <c r="P36" s="6">
        <f t="shared" ca="1" si="9"/>
        <v>-0.52524581516388813</v>
      </c>
      <c r="Q36" s="25">
        <f t="shared" si="10"/>
        <v>41568.055200000003</v>
      </c>
      <c r="R36" s="6">
        <f>G36</f>
        <v>-0.15579999999317806</v>
      </c>
    </row>
    <row r="37" spans="1:19" s="6" customFormat="1" ht="12.95" customHeight="1" x14ac:dyDescent="0.2">
      <c r="A37" s="29" t="s">
        <v>58</v>
      </c>
      <c r="B37" s="30"/>
      <c r="C37" s="29">
        <v>56940.339800000002</v>
      </c>
      <c r="D37" s="29">
        <v>8.3000000000000001E-3</v>
      </c>
      <c r="E37" s="28">
        <f t="shared" si="7"/>
        <v>1824.9407407407421</v>
      </c>
      <c r="F37" s="6">
        <f t="shared" si="1"/>
        <v>1825</v>
      </c>
      <c r="G37" s="6">
        <f t="shared" si="8"/>
        <v>-0.17919999999867287</v>
      </c>
      <c r="I37" s="6">
        <f>+G37</f>
        <v>-0.17919999999867287</v>
      </c>
      <c r="O37" s="6">
        <f t="shared" ref="O37:P40" ca="1" si="11">+C$11+C$12*$F37</f>
        <v>-0.18179966447011714</v>
      </c>
      <c r="P37" s="6">
        <f t="shared" ca="1" si="11"/>
        <v>-0.52937259737552411</v>
      </c>
      <c r="Q37" s="25">
        <f t="shared" si="10"/>
        <v>41921.839800000002</v>
      </c>
      <c r="R37" s="6">
        <f>G37</f>
        <v>-0.17919999999867287</v>
      </c>
    </row>
    <row r="38" spans="1:19" s="6" customFormat="1" ht="12.95" customHeight="1" x14ac:dyDescent="0.2">
      <c r="A38" s="31" t="s">
        <v>59</v>
      </c>
      <c r="B38" s="32" t="s">
        <v>47</v>
      </c>
      <c r="C38" s="33">
        <v>57327.385300000002</v>
      </c>
      <c r="D38" s="33">
        <v>4.4000000000000003E-3</v>
      </c>
      <c r="E38" s="28">
        <f t="shared" si="7"/>
        <v>1952.931977513229</v>
      </c>
      <c r="F38" s="6">
        <f t="shared" si="1"/>
        <v>1953</v>
      </c>
      <c r="G38" s="6">
        <f t="shared" si="8"/>
        <v>-0.20569999999861466</v>
      </c>
      <c r="I38" s="6">
        <f>+G38</f>
        <v>-0.20569999999861466</v>
      </c>
      <c r="O38" s="6">
        <f t="shared" ca="1" si="11"/>
        <v>-0.2165360076885251</v>
      </c>
      <c r="P38" s="6">
        <f t="shared" ca="1" si="11"/>
        <v>-0.53388736765833955</v>
      </c>
      <c r="Q38" s="25">
        <f t="shared" si="10"/>
        <v>42308.885300000002</v>
      </c>
      <c r="R38" s="6">
        <f>G38</f>
        <v>-0.20569999999861466</v>
      </c>
    </row>
    <row r="39" spans="1:19" s="6" customFormat="1" ht="12.95" customHeight="1" x14ac:dyDescent="0.2">
      <c r="A39" s="34" t="s">
        <v>60</v>
      </c>
      <c r="B39" s="35" t="s">
        <v>47</v>
      </c>
      <c r="C39" s="36">
        <v>58830.175179999998</v>
      </c>
      <c r="D39" s="36">
        <v>2.1000000000000001E-4</v>
      </c>
      <c r="E39" s="28">
        <f>+(C39-C$7)/C$8</f>
        <v>2449.886302910053</v>
      </c>
      <c r="F39" s="6">
        <f>ROUND(2*E39,0)/2</f>
        <v>2450</v>
      </c>
      <c r="G39" s="6">
        <f>+C39-(C$7+F39*C$8)</f>
        <v>-0.34382000000186963</v>
      </c>
      <c r="I39" s="6">
        <f>+G39</f>
        <v>-0.34382000000186963</v>
      </c>
      <c r="O39" s="6">
        <f t="shared" ca="1" si="11"/>
        <v>-0.35141071534124979</v>
      </c>
      <c r="P39" s="6">
        <f t="shared" ca="1" si="11"/>
        <v>-0.55141737414708369</v>
      </c>
      <c r="Q39" s="25">
        <f>+C39-15018.5</f>
        <v>43811.675179999998</v>
      </c>
      <c r="R39" s="6">
        <f>G39</f>
        <v>-0.34382000000186963</v>
      </c>
    </row>
    <row r="40" spans="1:19" s="6" customFormat="1" ht="12.95" customHeight="1" x14ac:dyDescent="0.2">
      <c r="A40" s="34" t="s">
        <v>61</v>
      </c>
      <c r="B40" s="35" t="s">
        <v>47</v>
      </c>
      <c r="C40" s="36">
        <v>57714.420640000142</v>
      </c>
      <c r="D40" s="36">
        <v>2.0000000000000001E-4</v>
      </c>
      <c r="E40" s="28">
        <f>+(C40-C$7)/C$8</f>
        <v>2080.9198544974024</v>
      </c>
      <c r="F40" s="6">
        <f>ROUND(2*E40,0)/2</f>
        <v>2081</v>
      </c>
      <c r="G40" s="6">
        <f>+C40-(C$7+F40*C$8)</f>
        <v>-0.24235999985830858</v>
      </c>
      <c r="I40" s="6">
        <f>+G40</f>
        <v>-0.24235999985830858</v>
      </c>
      <c r="O40" s="6">
        <f t="shared" ca="1" si="11"/>
        <v>-0.25127235090693312</v>
      </c>
      <c r="P40" s="6">
        <f t="shared" ca="1" si="11"/>
        <v>-0.53840213794115488</v>
      </c>
      <c r="Q40" s="25">
        <f>+C40-15018.5</f>
        <v>42695.920640000142</v>
      </c>
      <c r="R40" s="6">
        <f>G40</f>
        <v>-0.24235999985830858</v>
      </c>
    </row>
    <row r="41" spans="1:19" s="6" customFormat="1" ht="12.95" customHeight="1" x14ac:dyDescent="0.2">
      <c r="A41" s="37" t="s">
        <v>62</v>
      </c>
      <c r="B41" s="38" t="s">
        <v>47</v>
      </c>
      <c r="C41" s="5">
        <v>59619.357900000003</v>
      </c>
      <c r="D41" s="5">
        <v>2.0000000000000001E-4</v>
      </c>
      <c r="E41" s="28">
        <f t="shared" ref="E41:E42" si="12">+(C41-C$7)/C$8</f>
        <v>2710.8594246031762</v>
      </c>
      <c r="F41" s="6">
        <f t="shared" ref="F41:F42" si="13">ROUND(2*E41,0)/2</f>
        <v>2711</v>
      </c>
      <c r="G41" s="6">
        <f t="shared" ref="G41:G42" si="14">+C41-(C$7+F41*C$8)</f>
        <v>-0.42509999999310821</v>
      </c>
      <c r="I41" s="6">
        <f>+G41</f>
        <v>-0.42509999999310821</v>
      </c>
      <c r="O41" s="6">
        <f t="shared" ref="O41:O42" ca="1" si="15">+C$11+C$12*$F41</f>
        <v>-0.42224029018503473</v>
      </c>
      <c r="P41" s="6">
        <f t="shared" ref="P41:P42" ca="1" si="16">+D$11+D$12*$F41</f>
        <v>-0.56062327292688696</v>
      </c>
      <c r="Q41" s="25">
        <f t="shared" ref="Q41:Q42" si="17">+C41-15018.5</f>
        <v>44600.857900000003</v>
      </c>
      <c r="R41" s="6">
        <f t="shared" ref="R41:R42" si="18">G41</f>
        <v>-0.42509999999310821</v>
      </c>
    </row>
    <row r="42" spans="1:19" s="6" customFormat="1" ht="12.95" customHeight="1" x14ac:dyDescent="0.2">
      <c r="A42" s="37" t="s">
        <v>62</v>
      </c>
      <c r="B42" s="38" t="s">
        <v>47</v>
      </c>
      <c r="C42" s="5">
        <v>60000.3416</v>
      </c>
      <c r="D42" s="5">
        <v>4.0000000000000002E-4</v>
      </c>
      <c r="E42" s="28">
        <f t="shared" si="12"/>
        <v>2836.8460978835988</v>
      </c>
      <c r="F42" s="6">
        <f t="shared" si="13"/>
        <v>2837</v>
      </c>
      <c r="G42" s="6">
        <f t="shared" si="14"/>
        <v>-0.46540000000095461</v>
      </c>
      <c r="I42" s="6">
        <f>+G42</f>
        <v>-0.46540000000095461</v>
      </c>
      <c r="O42" s="6">
        <f t="shared" ca="1" si="15"/>
        <v>-0.45643387804065505</v>
      </c>
      <c r="P42" s="6">
        <f t="shared" ca="1" si="16"/>
        <v>-0.56506749992403338</v>
      </c>
      <c r="Q42" s="25">
        <f t="shared" si="17"/>
        <v>44981.8416</v>
      </c>
      <c r="R42" s="6">
        <f t="shared" si="18"/>
        <v>-0.46540000000095461</v>
      </c>
    </row>
    <row r="43" spans="1:19" s="6" customFormat="1" ht="12.95" customHeight="1" x14ac:dyDescent="0.2">
      <c r="C43" s="24"/>
      <c r="D43" s="24"/>
    </row>
    <row r="44" spans="1:19" s="6" customFormat="1" ht="12.95" customHeight="1" x14ac:dyDescent="0.2">
      <c r="C44" s="24"/>
      <c r="D44" s="24"/>
    </row>
    <row r="45" spans="1:19" s="6" customFormat="1" ht="12.95" customHeight="1" x14ac:dyDescent="0.2">
      <c r="C45" s="24"/>
      <c r="D45" s="24"/>
    </row>
    <row r="46" spans="1:19" s="6" customFormat="1" ht="12.95" customHeight="1" x14ac:dyDescent="0.2">
      <c r="C46" s="24"/>
      <c r="D46" s="24"/>
    </row>
    <row r="47" spans="1:19" s="6" customFormat="1" ht="12.95" customHeight="1" x14ac:dyDescent="0.2">
      <c r="C47" s="24"/>
      <c r="D47" s="24"/>
    </row>
    <row r="48" spans="1:19" s="6" customFormat="1" ht="12.95" customHeight="1" x14ac:dyDescent="0.2">
      <c r="C48" s="24"/>
      <c r="D48" s="24"/>
    </row>
    <row r="49" spans="3:4" s="6" customFormat="1" ht="12.95" customHeight="1" x14ac:dyDescent="0.2">
      <c r="C49" s="24"/>
      <c r="D49" s="24"/>
    </row>
    <row r="50" spans="3:4" s="6" customFormat="1" ht="12.95" customHeight="1" x14ac:dyDescent="0.2">
      <c r="C50" s="24"/>
      <c r="D50" s="24"/>
    </row>
    <row r="51" spans="3:4" s="6" customFormat="1" ht="12.95" customHeight="1" x14ac:dyDescent="0.2">
      <c r="C51" s="24"/>
      <c r="D51" s="24"/>
    </row>
    <row r="52" spans="3:4" s="6" customFormat="1" ht="12.95" customHeight="1" x14ac:dyDescent="0.2">
      <c r="C52" s="24"/>
      <c r="D52" s="24"/>
    </row>
    <row r="53" spans="3:4" s="6" customFormat="1" ht="12.95" customHeight="1" x14ac:dyDescent="0.2">
      <c r="C53" s="24"/>
      <c r="D53" s="24"/>
    </row>
    <row r="54" spans="3:4" s="6" customFormat="1" ht="12.95" customHeight="1" x14ac:dyDescent="0.2">
      <c r="C54" s="24"/>
      <c r="D54" s="24"/>
    </row>
    <row r="55" spans="3:4" s="6" customFormat="1" ht="12.95" customHeight="1" x14ac:dyDescent="0.2">
      <c r="C55" s="24"/>
      <c r="D55" s="24"/>
    </row>
    <row r="56" spans="3:4" s="6" customFormat="1" ht="12.95" customHeight="1" x14ac:dyDescent="0.2">
      <c r="C56" s="24"/>
      <c r="D56" s="24"/>
    </row>
    <row r="57" spans="3:4" s="6" customFormat="1" ht="12.95" customHeight="1" x14ac:dyDescent="0.2">
      <c r="C57" s="24"/>
      <c r="D57" s="24"/>
    </row>
    <row r="58" spans="3:4" s="6" customFormat="1" ht="12.95" customHeight="1" x14ac:dyDescent="0.2">
      <c r="C58" s="24"/>
      <c r="D58" s="24"/>
    </row>
    <row r="59" spans="3:4" s="6" customFormat="1" ht="12.95" customHeight="1" x14ac:dyDescent="0.2">
      <c r="C59" s="24"/>
      <c r="D59" s="24"/>
    </row>
    <row r="60" spans="3:4" s="6" customFormat="1" ht="12.95" customHeight="1" x14ac:dyDescent="0.2">
      <c r="C60" s="24"/>
      <c r="D60" s="24"/>
    </row>
    <row r="61" spans="3:4" s="6" customFormat="1" ht="12.95" customHeight="1" x14ac:dyDescent="0.2">
      <c r="C61" s="24"/>
      <c r="D61" s="24"/>
    </row>
    <row r="62" spans="3:4" s="6" customFormat="1" ht="12.95" customHeight="1" x14ac:dyDescent="0.2">
      <c r="C62" s="24"/>
      <c r="D62" s="24"/>
    </row>
    <row r="63" spans="3:4" s="6" customFormat="1" ht="12.95" customHeight="1" x14ac:dyDescent="0.2">
      <c r="C63" s="24"/>
      <c r="D63" s="24"/>
    </row>
    <row r="64" spans="3:4" s="6" customFormat="1" ht="12.95" customHeight="1" x14ac:dyDescent="0.2">
      <c r="C64" s="24"/>
      <c r="D64" s="24"/>
    </row>
    <row r="65" spans="3:4" s="6" customFormat="1" ht="12.95" customHeight="1" x14ac:dyDescent="0.2">
      <c r="C65" s="24"/>
      <c r="D65" s="24"/>
    </row>
    <row r="66" spans="3:4" s="6" customFormat="1" ht="12.95" customHeight="1" x14ac:dyDescent="0.2">
      <c r="C66" s="24"/>
      <c r="D66" s="24"/>
    </row>
    <row r="67" spans="3:4" s="6" customFormat="1" ht="12.95" customHeight="1" x14ac:dyDescent="0.2">
      <c r="C67" s="24"/>
      <c r="D67" s="24"/>
    </row>
    <row r="68" spans="3:4" s="6" customFormat="1" ht="12.95" customHeight="1" x14ac:dyDescent="0.2">
      <c r="C68" s="24"/>
      <c r="D68" s="24"/>
    </row>
    <row r="69" spans="3:4" s="6" customFormat="1" ht="12.95" customHeight="1" x14ac:dyDescent="0.2">
      <c r="C69" s="24"/>
      <c r="D69" s="24"/>
    </row>
    <row r="70" spans="3:4" s="6" customFormat="1" ht="12.95" customHeight="1" x14ac:dyDescent="0.2">
      <c r="C70" s="24"/>
      <c r="D70" s="24"/>
    </row>
    <row r="71" spans="3:4" s="6" customFormat="1" ht="12.95" customHeight="1" x14ac:dyDescent="0.2">
      <c r="C71" s="24"/>
      <c r="D71" s="24"/>
    </row>
    <row r="72" spans="3:4" s="6" customFormat="1" ht="12.95" customHeight="1" x14ac:dyDescent="0.2">
      <c r="C72" s="24"/>
      <c r="D72" s="24"/>
    </row>
    <row r="73" spans="3:4" s="6" customFormat="1" ht="12.95" customHeight="1" x14ac:dyDescent="0.2">
      <c r="C73" s="24"/>
      <c r="D73" s="24"/>
    </row>
    <row r="74" spans="3:4" s="6" customFormat="1" ht="12.95" customHeight="1" x14ac:dyDescent="0.2">
      <c r="C74" s="24"/>
      <c r="D74" s="24"/>
    </row>
    <row r="75" spans="3:4" s="6" customFormat="1" ht="12.95" customHeight="1" x14ac:dyDescent="0.2">
      <c r="C75" s="24"/>
      <c r="D75" s="24"/>
    </row>
    <row r="76" spans="3:4" s="6" customFormat="1" ht="12.95" customHeight="1" x14ac:dyDescent="0.2">
      <c r="C76" s="24"/>
      <c r="D76" s="24"/>
    </row>
    <row r="77" spans="3:4" s="6" customFormat="1" ht="12.95" customHeight="1" x14ac:dyDescent="0.2">
      <c r="C77" s="24"/>
      <c r="D77" s="24"/>
    </row>
    <row r="78" spans="3:4" s="6" customFormat="1" ht="12.95" customHeight="1" x14ac:dyDescent="0.2">
      <c r="C78" s="24"/>
      <c r="D78" s="24"/>
    </row>
    <row r="79" spans="3:4" s="6" customFormat="1" ht="12.95" customHeight="1" x14ac:dyDescent="0.2">
      <c r="C79" s="24"/>
      <c r="D79" s="24"/>
    </row>
    <row r="80" spans="3:4" s="6" customFormat="1" ht="12.95" customHeight="1" x14ac:dyDescent="0.2">
      <c r="C80" s="24"/>
      <c r="D80" s="24"/>
    </row>
    <row r="81" spans="3:4" s="6" customFormat="1" ht="12.95" customHeight="1" x14ac:dyDescent="0.2">
      <c r="C81" s="24"/>
      <c r="D81" s="24"/>
    </row>
    <row r="82" spans="3:4" s="6" customFormat="1" ht="12.95" customHeight="1" x14ac:dyDescent="0.2">
      <c r="C82" s="24"/>
      <c r="D82" s="24"/>
    </row>
    <row r="83" spans="3:4" s="6" customFormat="1" ht="12.95" customHeight="1" x14ac:dyDescent="0.2">
      <c r="C83" s="24"/>
      <c r="D83" s="24"/>
    </row>
    <row r="84" spans="3:4" s="6" customFormat="1" ht="12.95" customHeight="1" x14ac:dyDescent="0.2">
      <c r="C84" s="24"/>
      <c r="D84" s="24"/>
    </row>
    <row r="85" spans="3:4" s="6" customFormat="1" ht="12.95" customHeight="1" x14ac:dyDescent="0.2">
      <c r="C85" s="24"/>
      <c r="D85" s="24"/>
    </row>
    <row r="86" spans="3:4" s="6" customFormat="1" ht="12.95" customHeight="1" x14ac:dyDescent="0.2">
      <c r="C86" s="24"/>
      <c r="D86" s="24"/>
    </row>
    <row r="87" spans="3:4" s="6" customFormat="1" ht="12.95" customHeight="1" x14ac:dyDescent="0.2">
      <c r="C87" s="24"/>
      <c r="D87" s="24"/>
    </row>
    <row r="88" spans="3:4" s="6" customFormat="1" ht="12.95" customHeight="1" x14ac:dyDescent="0.2">
      <c r="C88" s="24"/>
      <c r="D88" s="24"/>
    </row>
    <row r="89" spans="3:4" s="6" customFormat="1" ht="12.95" customHeight="1" x14ac:dyDescent="0.2">
      <c r="C89" s="24"/>
      <c r="D89" s="24"/>
    </row>
    <row r="90" spans="3:4" s="6" customFormat="1" ht="12.95" customHeight="1" x14ac:dyDescent="0.2">
      <c r="C90" s="24"/>
      <c r="D90" s="24"/>
    </row>
    <row r="91" spans="3:4" s="6" customFormat="1" ht="12.95" customHeight="1" x14ac:dyDescent="0.2">
      <c r="C91" s="24"/>
      <c r="D91" s="24"/>
    </row>
    <row r="92" spans="3:4" s="6" customFormat="1" ht="12.95" customHeight="1" x14ac:dyDescent="0.2">
      <c r="C92" s="24"/>
      <c r="D92" s="24"/>
    </row>
    <row r="93" spans="3:4" s="6" customFormat="1" ht="12.95" customHeight="1" x14ac:dyDescent="0.2">
      <c r="C93" s="24"/>
      <c r="D93" s="24"/>
    </row>
    <row r="94" spans="3:4" s="6" customFormat="1" ht="12.95" customHeight="1" x14ac:dyDescent="0.2">
      <c r="C94" s="24"/>
      <c r="D94" s="24"/>
    </row>
    <row r="95" spans="3:4" s="6" customFormat="1" ht="12.95" customHeight="1" x14ac:dyDescent="0.2">
      <c r="C95" s="24"/>
      <c r="D95" s="24"/>
    </row>
    <row r="96" spans="3:4" s="6" customFormat="1" ht="12.95" customHeight="1" x14ac:dyDescent="0.2">
      <c r="C96" s="24"/>
      <c r="D96" s="24"/>
    </row>
    <row r="97" s="6" customFormat="1" ht="12.95" customHeight="1" x14ac:dyDescent="0.2"/>
    <row r="98" s="6" customFormat="1" ht="12.95" customHeight="1" x14ac:dyDescent="0.2"/>
    <row r="99" s="6" customFormat="1" ht="12.95" customHeight="1" x14ac:dyDescent="0.2"/>
    <row r="100" s="6" customFormat="1" ht="12.95" customHeight="1" x14ac:dyDescent="0.2"/>
    <row r="101" s="6" customFormat="1" ht="12.95" customHeight="1" x14ac:dyDescent="0.2"/>
    <row r="102" s="6" customFormat="1" ht="12.95" customHeight="1" x14ac:dyDescent="0.2"/>
    <row r="103" s="6" customFormat="1" ht="12.95" customHeight="1" x14ac:dyDescent="0.2"/>
    <row r="104" s="6" customFormat="1" ht="12.95" customHeight="1" x14ac:dyDescent="0.2"/>
    <row r="105" s="6" customFormat="1" ht="12.95" customHeight="1" x14ac:dyDescent="0.2"/>
    <row r="106" s="6" customFormat="1" ht="12.95" customHeight="1" x14ac:dyDescent="0.2"/>
    <row r="107" s="6" customFormat="1" ht="12.95" customHeight="1" x14ac:dyDescent="0.2"/>
    <row r="108" s="6" customFormat="1" ht="12.95" customHeight="1" x14ac:dyDescent="0.2"/>
    <row r="109" s="6" customFormat="1" ht="12.95" customHeight="1" x14ac:dyDescent="0.2"/>
    <row r="110" s="6" customFormat="1" ht="12.95" customHeight="1" x14ac:dyDescent="0.2"/>
    <row r="111" s="6" customFormat="1" ht="12.95" customHeight="1" x14ac:dyDescent="0.2"/>
    <row r="112" s="6" customFormat="1" ht="12.95" customHeight="1" x14ac:dyDescent="0.2"/>
    <row r="113" s="6" customFormat="1" ht="12.95" customHeight="1" x14ac:dyDescent="0.2"/>
    <row r="114" s="6" customFormat="1" ht="12.95" customHeight="1" x14ac:dyDescent="0.2"/>
    <row r="115" s="6" customFormat="1" ht="12.95" customHeight="1" x14ac:dyDescent="0.2"/>
    <row r="116" s="6" customFormat="1" ht="12.95" customHeight="1" x14ac:dyDescent="0.2"/>
    <row r="117" s="6" customFormat="1" ht="12.95" customHeight="1" x14ac:dyDescent="0.2"/>
    <row r="118" s="6" customFormat="1" ht="12.95" customHeight="1" x14ac:dyDescent="0.2"/>
    <row r="119" s="6" customFormat="1" ht="12.95" customHeight="1" x14ac:dyDescent="0.2"/>
    <row r="120" s="6" customFormat="1" ht="12.95" customHeight="1" x14ac:dyDescent="0.2"/>
    <row r="121" s="6" customFormat="1" ht="12.95" customHeight="1" x14ac:dyDescent="0.2"/>
    <row r="122" s="6" customFormat="1" ht="12.95" customHeight="1" x14ac:dyDescent="0.2"/>
    <row r="123" s="6" customFormat="1" ht="12.95" customHeight="1" x14ac:dyDescent="0.2"/>
    <row r="124" s="6" customFormat="1" ht="12.95" customHeight="1" x14ac:dyDescent="0.2"/>
    <row r="125" s="6" customFormat="1" ht="12.95" customHeight="1" x14ac:dyDescent="0.2"/>
    <row r="126" s="6" customFormat="1" ht="12.95" customHeight="1" x14ac:dyDescent="0.2"/>
    <row r="127" s="6" customFormat="1" ht="12.95" customHeight="1" x14ac:dyDescent="0.2"/>
    <row r="128" s="6" customFormat="1" ht="12.95" customHeight="1" x14ac:dyDescent="0.2"/>
    <row r="129" s="6" customFormat="1" ht="12.95" customHeight="1" x14ac:dyDescent="0.2"/>
    <row r="130" s="6" customFormat="1" ht="12.95" customHeight="1" x14ac:dyDescent="0.2"/>
    <row r="131" s="6" customFormat="1" ht="12.95" customHeight="1" x14ac:dyDescent="0.2"/>
    <row r="132" s="6" customFormat="1" ht="12.95" customHeight="1" x14ac:dyDescent="0.2"/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36C4A-1B0C-478B-8B31-030E55508A84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2023-12-30T07:39:27Z</dcterms:created>
  <dcterms:modified xsi:type="dcterms:W3CDTF">2024-03-03T06:44:03Z</dcterms:modified>
</cp:coreProperties>
</file>