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3466AC-AB1E-4BEE-B20E-4D4D8D115F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E32" i="1"/>
  <c r="F32" i="1"/>
  <c r="G32" i="1"/>
  <c r="K32" i="1"/>
  <c r="D9" i="1"/>
  <c r="C9" i="1"/>
  <c r="C21" i="1"/>
  <c r="E21" i="1"/>
  <c r="F21" i="1"/>
  <c r="G21" i="1"/>
  <c r="I21" i="1"/>
  <c r="E22" i="1"/>
  <c r="F22" i="1"/>
  <c r="G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31" i="1"/>
  <c r="Q32" i="1"/>
  <c r="Q23" i="1"/>
  <c r="Q24" i="1"/>
  <c r="Q25" i="1"/>
  <c r="Q26" i="1"/>
  <c r="Q27" i="1"/>
  <c r="Q28" i="1"/>
  <c r="Q29" i="1"/>
  <c r="Q30" i="1"/>
  <c r="K22" i="1"/>
  <c r="Q22" i="1"/>
  <c r="F16" i="1"/>
  <c r="C17" i="1"/>
  <c r="Q21" i="1"/>
  <c r="C11" i="1"/>
  <c r="C12" i="1"/>
  <c r="C16" i="1" l="1"/>
  <c r="D18" i="1" s="1"/>
  <c r="O24" i="1"/>
  <c r="O23" i="1"/>
  <c r="O21" i="1"/>
  <c r="O22" i="1"/>
  <c r="O25" i="1"/>
  <c r="O26" i="1"/>
  <c r="O31" i="1"/>
  <c r="O32" i="1"/>
  <c r="O29" i="1"/>
  <c r="O27" i="1"/>
  <c r="C15" i="1"/>
  <c r="F18" i="1" s="1"/>
  <c r="O28" i="1"/>
  <c r="O30" i="1"/>
  <c r="F17" i="1"/>
  <c r="C18" i="1" l="1"/>
  <c r="F19" i="1"/>
</calcChain>
</file>

<file path=xl/sharedStrings.xml><?xml version="1.0" encoding="utf-8"?>
<sst xmlns="http://schemas.openxmlformats.org/spreadsheetml/2006/main" count="69" uniqueCount="52">
  <si>
    <t>JAVSO..43..238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</si>
  <si>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</si>
  <si>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</si>
  <si>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</si>
  <si>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</si>
  <si>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</si>
  <si>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</si>
  <si>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</si>
  <si>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</si>
  <si>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</si>
  <si>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</si>
  <si>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</si>
  <si>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</si>
  <si>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</si>
  <si>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</si>
  <si>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</si>
  <si>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</si>
  <si>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</si>
  <si>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</si>
  <si>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</si>
  <si>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</si>
  <si>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</si>
  <si>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</si>
  <si>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</si>
  <si>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</si>
  <si>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</si>
  <si>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</si>
  <si>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</si>
  <si>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</si>
  <si>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</si>
  <si>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</si>
  <si>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</si>
  <si>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</si>
  <si>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</si>
  <si>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</si>
  <si>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</si>
  <si>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</si>
  <si>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</si>
  <si>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</si>
  <si>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</si>
  <si>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</si>
  <si>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</si>
  <si>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</si>
  <si>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V0876 Per / GSC 2850-0871</t>
  </si>
  <si>
    <t>EW</t>
  </si>
  <si>
    <t>IBVS 6042</t>
  </si>
  <si>
    <t>II:</t>
  </si>
  <si>
    <t>IBVS 6152</t>
  </si>
  <si>
    <t>OEJV 0168</t>
  </si>
  <si>
    <t>I</t>
  </si>
  <si>
    <t>II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</si>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</sst>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V0876 Per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4-4724-B7A0-CC673FBB66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4-4724-B7A0-CC673FBB66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1.6640000001643784E-2</c:v>
                </c:pt>
                <c:pt idx="3">
                  <c:v>1.4060000001336448E-2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A4-4724-B7A0-CC673FBB66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1.366000000416534E-2</c:v>
                </c:pt>
                <c:pt idx="4">
                  <c:v>1.5040000005683396E-2</c:v>
                </c:pt>
                <c:pt idx="5">
                  <c:v>1.4759999998204876E-2</c:v>
                </c:pt>
                <c:pt idx="6">
                  <c:v>1.4880000002449378E-2</c:v>
                </c:pt>
                <c:pt idx="7">
                  <c:v>1.5200000001641456E-2</c:v>
                </c:pt>
                <c:pt idx="8">
                  <c:v>1.5480000001844019E-2</c:v>
                </c:pt>
                <c:pt idx="9">
                  <c:v>1.4329999998153653E-2</c:v>
                </c:pt>
                <c:pt idx="10">
                  <c:v>1.3539999999920838E-2</c:v>
                </c:pt>
                <c:pt idx="11">
                  <c:v>1.2960000000020955E-2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A4-4724-B7A0-CC673FBB66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A4-4724-B7A0-CC673FBB66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A4-4724-B7A0-CC673FBB66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1.6000000000000001E-3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A4-4724-B7A0-CC673FBB66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2.8367252001222816E-4</c:v>
                </c:pt>
                <c:pt idx="1">
                  <c:v>1.3210218529842943E-2</c:v>
                </c:pt>
                <c:pt idx="2">
                  <c:v>1.5214523175020615E-2</c:v>
                </c:pt>
                <c:pt idx="3">
                  <c:v>1.5214958514865354E-2</c:v>
                </c:pt>
                <c:pt idx="4">
                  <c:v>1.4406097083340568E-2</c:v>
                </c:pt>
                <c:pt idx="5">
                  <c:v>1.4308145618274327E-2</c:v>
                </c:pt>
                <c:pt idx="6">
                  <c:v>1.4308580958119066E-2</c:v>
                </c:pt>
                <c:pt idx="7">
                  <c:v>1.4343408145698174E-2</c:v>
                </c:pt>
                <c:pt idx="8">
                  <c:v>1.4373881934829894E-2</c:v>
                </c:pt>
                <c:pt idx="9">
                  <c:v>1.4343843485542913E-2</c:v>
                </c:pt>
                <c:pt idx="10">
                  <c:v>1.5271117354836666E-2</c:v>
                </c:pt>
                <c:pt idx="11">
                  <c:v>1.5271552694681405E-2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A4-4724-B7A0-CC673FBB66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14846.5</c:v>
                </c:pt>
                <c:pt idx="2">
                  <c:v>17148.5</c:v>
                </c:pt>
                <c:pt idx="3">
                  <c:v>17149</c:v>
                </c:pt>
                <c:pt idx="4">
                  <c:v>16220</c:v>
                </c:pt>
                <c:pt idx="5">
                  <c:v>16107.5</c:v>
                </c:pt>
                <c:pt idx="6">
                  <c:v>16108</c:v>
                </c:pt>
                <c:pt idx="7">
                  <c:v>16148</c:v>
                </c:pt>
                <c:pt idx="8">
                  <c:v>16183</c:v>
                </c:pt>
                <c:pt idx="9">
                  <c:v>16148.5</c:v>
                </c:pt>
                <c:pt idx="10">
                  <c:v>17213.5</c:v>
                </c:pt>
                <c:pt idx="11">
                  <c:v>17214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A4-4724-B7A0-CC673FBB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504376"/>
        <c:axId val="1"/>
      </c:scatterChart>
      <c:valAx>
        <c:axId val="925504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504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11404728789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84E9C5-E79B-9286-D26B-F32DADAA5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 s="5" customFormat="1" ht="12.95" customHeight="1">
      <c r="A2" s="5" t="s">
        <v>27</v>
      </c>
      <c r="B2" s="5" t="s">
        <v>44</v>
      </c>
      <c r="C2" s="6"/>
      <c r="D2" s="6"/>
    </row>
    <row r="3" spans="1:6" s="5" customFormat="1" ht="12.95" customHeight="1" thickBot="1"/>
    <row r="4" spans="1:6" s="5" customFormat="1" ht="12.95" customHeight="1" thickTop="1" thickBot="1">
      <c r="A4" s="7" t="s">
        <v>4</v>
      </c>
      <c r="C4" s="8" t="s">
        <v>41</v>
      </c>
      <c r="D4" s="9" t="s">
        <v>41</v>
      </c>
    </row>
    <row r="5" spans="1:6" s="5" customFormat="1" ht="12.95" customHeight="1" thickTop="1">
      <c r="A5" s="10" t="s">
        <v>32</v>
      </c>
      <c r="C5" s="11">
        <v>-9.5</v>
      </c>
      <c r="D5" s="5" t="s">
        <v>33</v>
      </c>
    </row>
    <row r="6" spans="1:6" s="5" customFormat="1" ht="12.95" customHeight="1">
      <c r="A6" s="7" t="s">
        <v>5</v>
      </c>
    </row>
    <row r="7" spans="1:6" s="5" customFormat="1" ht="12.95" customHeight="1">
      <c r="A7" s="5" t="s">
        <v>6</v>
      </c>
      <c r="C7" s="36">
        <v>51476.563999999998</v>
      </c>
      <c r="D7" s="13" t="s">
        <v>42</v>
      </c>
    </row>
    <row r="8" spans="1:6" s="5" customFormat="1" ht="12.95" customHeight="1">
      <c r="A8" s="5" t="s">
        <v>7</v>
      </c>
      <c r="C8" s="36">
        <v>0.31996000000000002</v>
      </c>
      <c r="D8" s="13" t="s">
        <v>42</v>
      </c>
    </row>
    <row r="9" spans="1:6" s="5" customFormat="1" ht="12.95" customHeight="1">
      <c r="A9" s="14" t="s">
        <v>36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6" s="5" customFormat="1" ht="12.95" customHeight="1" thickBot="1">
      <c r="C10" s="18" t="s">
        <v>23</v>
      </c>
      <c r="D10" s="18" t="s">
        <v>24</v>
      </c>
    </row>
    <row r="11" spans="1:6" s="5" customFormat="1" ht="12.95" customHeight="1">
      <c r="A11" s="5" t="s">
        <v>19</v>
      </c>
      <c r="C11" s="17">
        <f ca="1">INTERCEPT(INDIRECT($D$9):G992,INDIRECT($C$9):F992)</f>
        <v>2.8367252001222816E-4</v>
      </c>
      <c r="D11" s="6"/>
    </row>
    <row r="12" spans="1:6" s="5" customFormat="1" ht="12.95" customHeight="1">
      <c r="A12" s="5" t="s">
        <v>20</v>
      </c>
      <c r="C12" s="17">
        <f ca="1">SLOPE(INDIRECT($D$9):G992,INDIRECT($C$9):F992)</f>
        <v>8.7067968947770286E-7</v>
      </c>
      <c r="D12" s="6"/>
    </row>
    <row r="13" spans="1:6" s="5" customFormat="1" ht="12.95" customHeight="1">
      <c r="A13" s="5" t="s">
        <v>22</v>
      </c>
      <c r="C13" s="6" t="s">
        <v>17</v>
      </c>
    </row>
    <row r="14" spans="1:6" s="5" customFormat="1" ht="12.95" customHeight="1"/>
    <row r="15" spans="1:6" s="5" customFormat="1" ht="12.95" customHeight="1">
      <c r="A15" s="19" t="s">
        <v>21</v>
      </c>
      <c r="C15" s="20">
        <f ca="1">(C7+C11)+(C8+C12)*INT(MAX(F21:F3533))</f>
        <v>56984.370711552692</v>
      </c>
      <c r="E15" s="21" t="s">
        <v>38</v>
      </c>
      <c r="F15" s="11">
        <v>1</v>
      </c>
    </row>
    <row r="16" spans="1:6" s="5" customFormat="1" ht="12.95" customHeight="1">
      <c r="A16" s="7" t="s">
        <v>8</v>
      </c>
      <c r="C16" s="22">
        <f ca="1">+C8+C12</f>
        <v>0.31996087067968948</v>
      </c>
      <c r="E16" s="21" t="s">
        <v>34</v>
      </c>
      <c r="F16" s="23">
        <f ca="1">NOW()+15018.5+$C$5/24</f>
        <v>60372.825877777774</v>
      </c>
    </row>
    <row r="17" spans="1:21" s="5" customFormat="1" ht="12.95" customHeight="1" thickBot="1">
      <c r="A17" s="21" t="s">
        <v>31</v>
      </c>
      <c r="C17" s="5">
        <f>COUNT(C21:C2191)</f>
        <v>12</v>
      </c>
      <c r="E17" s="21" t="s">
        <v>39</v>
      </c>
      <c r="F17" s="23">
        <f ca="1">ROUND(2*(F16-$C$7)/$C$8,0)/2+F15</f>
        <v>27805.5</v>
      </c>
    </row>
    <row r="18" spans="1:21" s="5" customFormat="1" ht="12.95" customHeight="1" thickTop="1" thickBot="1">
      <c r="A18" s="7" t="s">
        <v>9</v>
      </c>
      <c r="C18" s="24">
        <f ca="1">+C15</f>
        <v>56984.370711552692</v>
      </c>
      <c r="D18" s="25">
        <f ca="1">+C16</f>
        <v>0.31996087067968948</v>
      </c>
      <c r="E18" s="21" t="s">
        <v>40</v>
      </c>
      <c r="F18" s="17">
        <f ca="1">ROUND(2*(F16-$C$15)/$C$16,0)/2+F15</f>
        <v>10591</v>
      </c>
    </row>
    <row r="19" spans="1:21" s="5" customFormat="1" ht="12.95" customHeight="1" thickTop="1">
      <c r="E19" s="21" t="s">
        <v>35</v>
      </c>
      <c r="F19" s="26">
        <f ca="1">+$C$15+$C$16*F18-15018.5-$C$5/24</f>
        <v>45354.972126254615</v>
      </c>
    </row>
    <row r="20" spans="1:21" s="5" customFormat="1" ht="12.95" customHeight="1" thickBot="1">
      <c r="A20" s="18" t="s">
        <v>10</v>
      </c>
      <c r="B20" s="18" t="s">
        <v>11</v>
      </c>
      <c r="C20" s="18" t="s">
        <v>12</v>
      </c>
      <c r="D20" s="18" t="s">
        <v>16</v>
      </c>
      <c r="E20" s="18" t="s">
        <v>13</v>
      </c>
      <c r="F20" s="18" t="s">
        <v>14</v>
      </c>
      <c r="G20" s="18" t="s">
        <v>15</v>
      </c>
      <c r="H20" s="27" t="s">
        <v>3</v>
      </c>
      <c r="I20" s="27" t="s">
        <v>51</v>
      </c>
      <c r="J20" s="27" t="s">
        <v>1</v>
      </c>
      <c r="K20" s="27" t="s">
        <v>2</v>
      </c>
      <c r="L20" s="27" t="s">
        <v>28</v>
      </c>
      <c r="M20" s="27" t="s">
        <v>29</v>
      </c>
      <c r="N20" s="27" t="s">
        <v>30</v>
      </c>
      <c r="O20" s="27" t="s">
        <v>26</v>
      </c>
      <c r="P20" s="28" t="s">
        <v>25</v>
      </c>
      <c r="Q20" s="18" t="s">
        <v>18</v>
      </c>
      <c r="U20" s="29" t="s">
        <v>37</v>
      </c>
    </row>
    <row r="21" spans="1:21" s="5" customFormat="1" ht="12.95" customHeight="1">
      <c r="A21" s="5" t="s">
        <v>42</v>
      </c>
      <c r="C21" s="12">
        <f>C7</f>
        <v>51476.563999999998</v>
      </c>
      <c r="D21" s="12" t="s">
        <v>17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I21" s="5">
        <f>+G21</f>
        <v>0</v>
      </c>
      <c r="O21" s="5">
        <f ca="1">+C$11+C$12*$F21</f>
        <v>2.8367252001222816E-4</v>
      </c>
      <c r="Q21" s="30">
        <f>+C21-15018.5</f>
        <v>36458.063999999998</v>
      </c>
    </row>
    <row r="22" spans="1:21" s="5" customFormat="1" ht="12.95" customHeight="1">
      <c r="A22" s="31" t="s">
        <v>45</v>
      </c>
      <c r="B22" s="32" t="s">
        <v>46</v>
      </c>
      <c r="C22" s="33">
        <v>56226.863799999999</v>
      </c>
      <c r="D22" s="33">
        <v>4.0000000000000002E-4</v>
      </c>
      <c r="E22" s="5">
        <f>+(C22-C$7)/C$8</f>
        <v>14846.542692836605</v>
      </c>
      <c r="F22" s="5">
        <f>ROUND(2*E22,0)/2</f>
        <v>14846.5</v>
      </c>
      <c r="G22" s="5">
        <f>+C22-(C$7+F22*C$8)</f>
        <v>1.366000000416534E-2</v>
      </c>
      <c r="K22" s="5">
        <f>+G22</f>
        <v>1.366000000416534E-2</v>
      </c>
      <c r="O22" s="5">
        <f ca="1">+C$11+C$12*$F22</f>
        <v>1.3210218529842943E-2</v>
      </c>
      <c r="Q22" s="30">
        <f>+C22-15018.5</f>
        <v>41208.363799999999</v>
      </c>
    </row>
    <row r="23" spans="1:21" s="5" customFormat="1" ht="12.95" customHeight="1">
      <c r="A23" s="34" t="s">
        <v>47</v>
      </c>
      <c r="B23" s="32"/>
      <c r="C23" s="34">
        <v>56963.414700000001</v>
      </c>
      <c r="D23" s="34">
        <v>1.6000000000000001E-3</v>
      </c>
      <c r="E23" s="5">
        <f t="shared" ref="E23:E30" si="0">+(C23-C$7)/C$8</f>
        <v>17148.55200650082</v>
      </c>
      <c r="F23" s="5">
        <f t="shared" ref="F23:F32" si="1">ROUND(2*E23,0)/2</f>
        <v>17148.5</v>
      </c>
      <c r="G23" s="5">
        <f t="shared" ref="G23:G30" si="2">+C23-(C$7+F23*C$8)</f>
        <v>1.6640000001643784E-2</v>
      </c>
      <c r="J23" s="5">
        <f>+G23</f>
        <v>1.6640000001643784E-2</v>
      </c>
      <c r="O23" s="5">
        <f t="shared" ref="O23:O30" ca="1" si="3">+C$11+C$12*$F23</f>
        <v>1.5214523175020615E-2</v>
      </c>
      <c r="Q23" s="30">
        <f t="shared" ref="Q23:Q30" si="4">+C23-15018.5</f>
        <v>41944.914700000001</v>
      </c>
    </row>
    <row r="24" spans="1:21" s="5" customFormat="1" ht="12.95" customHeight="1">
      <c r="A24" s="34" t="s">
        <v>47</v>
      </c>
      <c r="B24" s="32"/>
      <c r="C24" s="34">
        <v>56963.572099999998</v>
      </c>
      <c r="D24" s="34">
        <v>4.0000000000000002E-4</v>
      </c>
      <c r="E24" s="5">
        <f t="shared" si="0"/>
        <v>17149.04394299287</v>
      </c>
      <c r="F24" s="5">
        <f t="shared" si="1"/>
        <v>17149</v>
      </c>
      <c r="G24" s="5">
        <f t="shared" si="2"/>
        <v>1.4060000001336448E-2</v>
      </c>
      <c r="J24" s="5">
        <f>+G24</f>
        <v>1.4060000001336448E-2</v>
      </c>
      <c r="O24" s="5">
        <f t="shared" ca="1" si="3"/>
        <v>1.5214958514865354E-2</v>
      </c>
      <c r="Q24" s="30">
        <f t="shared" si="4"/>
        <v>41945.072099999998</v>
      </c>
    </row>
    <row r="25" spans="1:21" s="5" customFormat="1" ht="12.95" customHeight="1">
      <c r="A25" s="33" t="s">
        <v>48</v>
      </c>
      <c r="B25" s="32" t="s">
        <v>49</v>
      </c>
      <c r="C25" s="35">
        <v>56666.330240000003</v>
      </c>
      <c r="D25" s="33">
        <v>4.0000000000000002E-4</v>
      </c>
      <c r="E25" s="5">
        <f t="shared" si="0"/>
        <v>16220.047005875747</v>
      </c>
      <c r="F25" s="5">
        <f t="shared" si="1"/>
        <v>16220</v>
      </c>
      <c r="G25" s="5">
        <f t="shared" si="2"/>
        <v>1.5040000005683396E-2</v>
      </c>
      <c r="K25" s="5">
        <f t="shared" ref="K25:K32" si="5">+G25</f>
        <v>1.5040000005683396E-2</v>
      </c>
      <c r="O25" s="5">
        <f t="shared" ca="1" si="3"/>
        <v>1.4406097083340568E-2</v>
      </c>
      <c r="Q25" s="30">
        <f t="shared" si="4"/>
        <v>41647.830240000003</v>
      </c>
    </row>
    <row r="26" spans="1:21" s="5" customFormat="1" ht="12.95" customHeight="1">
      <c r="A26" s="33" t="s">
        <v>48</v>
      </c>
      <c r="B26" s="32" t="s">
        <v>50</v>
      </c>
      <c r="C26" s="35">
        <v>56630.334459999998</v>
      </c>
      <c r="D26" s="33">
        <v>2.0000000000000001E-4</v>
      </c>
      <c r="E26" s="5">
        <f t="shared" si="0"/>
        <v>16107.546130766345</v>
      </c>
      <c r="F26" s="5">
        <f t="shared" si="1"/>
        <v>16107.5</v>
      </c>
      <c r="G26" s="5">
        <f t="shared" si="2"/>
        <v>1.4759999998204876E-2</v>
      </c>
      <c r="K26" s="5">
        <f t="shared" si="5"/>
        <v>1.4759999998204876E-2</v>
      </c>
      <c r="O26" s="5">
        <f t="shared" ca="1" si="3"/>
        <v>1.4308145618274327E-2</v>
      </c>
      <c r="Q26" s="30">
        <f t="shared" si="4"/>
        <v>41611.834459999998</v>
      </c>
    </row>
    <row r="27" spans="1:21" s="5" customFormat="1" ht="12.95" customHeight="1">
      <c r="A27" s="33" t="s">
        <v>48</v>
      </c>
      <c r="B27" s="32" t="s">
        <v>49</v>
      </c>
      <c r="C27" s="35">
        <v>56630.494559999999</v>
      </c>
      <c r="D27" s="33">
        <v>4.0000000000000002E-4</v>
      </c>
      <c r="E27" s="5">
        <f t="shared" si="0"/>
        <v>16108.046505813229</v>
      </c>
      <c r="F27" s="5">
        <f t="shared" si="1"/>
        <v>16108</v>
      </c>
      <c r="G27" s="5">
        <f t="shared" si="2"/>
        <v>1.4880000002449378E-2</v>
      </c>
      <c r="K27" s="5">
        <f t="shared" si="5"/>
        <v>1.4880000002449378E-2</v>
      </c>
      <c r="O27" s="5">
        <f t="shared" ca="1" si="3"/>
        <v>1.4308580958119066E-2</v>
      </c>
      <c r="Q27" s="30">
        <f t="shared" si="4"/>
        <v>41611.994559999999</v>
      </c>
    </row>
    <row r="28" spans="1:21" s="5" customFormat="1" ht="12.95" customHeight="1">
      <c r="A28" s="33" t="s">
        <v>48</v>
      </c>
      <c r="B28" s="32" t="s">
        <v>49</v>
      </c>
      <c r="C28" s="35">
        <v>56643.293279999998</v>
      </c>
      <c r="D28" s="33">
        <v>2.0000000000000001E-4</v>
      </c>
      <c r="E28" s="5">
        <f t="shared" si="0"/>
        <v>16148.047505938241</v>
      </c>
      <c r="F28" s="5">
        <f t="shared" si="1"/>
        <v>16148</v>
      </c>
      <c r="G28" s="5">
        <f t="shared" si="2"/>
        <v>1.5200000001641456E-2</v>
      </c>
      <c r="K28" s="5">
        <f t="shared" si="5"/>
        <v>1.5200000001641456E-2</v>
      </c>
      <c r="O28" s="5">
        <f t="shared" ca="1" si="3"/>
        <v>1.4343408145698174E-2</v>
      </c>
      <c r="Q28" s="30">
        <f t="shared" si="4"/>
        <v>41624.793279999998</v>
      </c>
    </row>
    <row r="29" spans="1:21" s="5" customFormat="1" ht="12.95" customHeight="1">
      <c r="A29" s="33" t="s">
        <v>48</v>
      </c>
      <c r="B29" s="32" t="s">
        <v>49</v>
      </c>
      <c r="C29" s="35">
        <v>56654.492160000002</v>
      </c>
      <c r="D29" s="33">
        <v>2.9999999999999997E-4</v>
      </c>
      <c r="E29" s="5">
        <f t="shared" si="0"/>
        <v>16183.04838104764</v>
      </c>
      <c r="F29" s="5">
        <f t="shared" si="1"/>
        <v>16183</v>
      </c>
      <c r="G29" s="5">
        <f t="shared" si="2"/>
        <v>1.5480000001844019E-2</v>
      </c>
      <c r="K29" s="5">
        <f t="shared" si="5"/>
        <v>1.5480000001844019E-2</v>
      </c>
      <c r="O29" s="5">
        <f t="shared" ca="1" si="3"/>
        <v>1.4373881934829894E-2</v>
      </c>
      <c r="Q29" s="30">
        <f t="shared" si="4"/>
        <v>41635.992160000002</v>
      </c>
    </row>
    <row r="30" spans="1:21" s="5" customFormat="1" ht="12.95" customHeight="1">
      <c r="A30" s="33" t="s">
        <v>48</v>
      </c>
      <c r="B30" s="32" t="s">
        <v>50</v>
      </c>
      <c r="C30" s="35">
        <v>56643.452389999999</v>
      </c>
      <c r="D30" s="33">
        <v>2.9999999999999997E-4</v>
      </c>
      <c r="E30" s="5">
        <f t="shared" si="0"/>
        <v>16148.544786848355</v>
      </c>
      <c r="F30" s="5">
        <f t="shared" si="1"/>
        <v>16148.5</v>
      </c>
      <c r="G30" s="5">
        <f t="shared" si="2"/>
        <v>1.4329999998153653E-2</v>
      </c>
      <c r="K30" s="5">
        <f t="shared" si="5"/>
        <v>1.4329999998153653E-2</v>
      </c>
      <c r="O30" s="5">
        <f t="shared" ca="1" si="3"/>
        <v>1.4343843485542913E-2</v>
      </c>
      <c r="Q30" s="30">
        <f t="shared" si="4"/>
        <v>41624.952389999999</v>
      </c>
    </row>
    <row r="31" spans="1:21" s="5" customFormat="1" ht="12.95" customHeight="1">
      <c r="A31" s="3" t="s">
        <v>0</v>
      </c>
      <c r="B31" s="4" t="s">
        <v>50</v>
      </c>
      <c r="C31" s="3">
        <v>56984.209000000003</v>
      </c>
      <c r="D31" s="3">
        <v>1E-4</v>
      </c>
      <c r="E31" s="5">
        <f>+(C31-C$7)/C$8</f>
        <v>17213.542317789736</v>
      </c>
      <c r="F31" s="5">
        <f t="shared" si="1"/>
        <v>17213.5</v>
      </c>
      <c r="G31" s="5">
        <f>+C31-(C$7+F31*C$8)</f>
        <v>1.3539999999920838E-2</v>
      </c>
      <c r="K31" s="5">
        <f t="shared" si="5"/>
        <v>1.3539999999920838E-2</v>
      </c>
      <c r="O31" s="5">
        <f ca="1">+C$11+C$12*$F31</f>
        <v>1.5271117354836666E-2</v>
      </c>
      <c r="Q31" s="30">
        <f>+C31-15018.5</f>
        <v>41965.709000000003</v>
      </c>
    </row>
    <row r="32" spans="1:21" s="5" customFormat="1" ht="12.95" customHeight="1">
      <c r="A32" s="3" t="s">
        <v>0</v>
      </c>
      <c r="B32" s="4" t="s">
        <v>49</v>
      </c>
      <c r="C32" s="3">
        <v>56984.368399999999</v>
      </c>
      <c r="D32" s="3">
        <v>1E-4</v>
      </c>
      <c r="E32" s="5">
        <f>+(C32-C$7)/C$8</f>
        <v>17214.040505063134</v>
      </c>
      <c r="F32" s="5">
        <f t="shared" si="1"/>
        <v>17214</v>
      </c>
      <c r="G32" s="5">
        <f>+C32-(C$7+F32*C$8)</f>
        <v>1.2960000000020955E-2</v>
      </c>
      <c r="K32" s="5">
        <f t="shared" si="5"/>
        <v>1.2960000000020955E-2</v>
      </c>
      <c r="O32" s="5">
        <f ca="1">+C$11+C$12*$F32</f>
        <v>1.5271552694681405E-2</v>
      </c>
      <c r="Q32" s="30">
        <f>+C32-15018.5</f>
        <v>41965.868399999999</v>
      </c>
    </row>
    <row r="33" spans="3:17" s="5" customFormat="1" ht="12.95" customHeight="1">
      <c r="C33" s="12"/>
      <c r="D33" s="12"/>
      <c r="Q33" s="30"/>
    </row>
    <row r="34" spans="3:17" s="5" customFormat="1" ht="12.95" customHeight="1">
      <c r="C34" s="12"/>
      <c r="D34" s="12"/>
    </row>
    <row r="35" spans="3:17" s="5" customFormat="1" ht="12.95" customHeight="1">
      <c r="C35" s="12"/>
      <c r="D35" s="12"/>
    </row>
    <row r="36" spans="3:17" s="5" customFormat="1" ht="12.95" customHeight="1">
      <c r="C36" s="12"/>
      <c r="D36" s="12"/>
    </row>
    <row r="37" spans="3:17" s="5" customFormat="1" ht="12.95" customHeight="1">
      <c r="C37" s="12"/>
      <c r="D37" s="1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7" type="noConversion"/>
  <hyperlinks>
    <hyperlink ref="H63294" r:id="rId1" display="http://vsolj.cetus-net.org/bulletin.html"/>
    <hyperlink ref="H63287" r:id="rId2" display="https://www.aavso.org/ejaavso"/>
    <hyperlink ref="I63294" r:id="rId3" display="http://vsolj.cetus-net.org/bulletin.html"/>
    <hyperlink ref="AQ56945" r:id="rId4" display="http://cdsbib.u-strasbg.fr/cgi-bin/cdsbib?1990RMxAA..21..381G"/>
    <hyperlink ref="H63291" r:id="rId5" display="https://www.aavso.org/ejaavso"/>
    <hyperlink ref="AP4309" r:id="rId6" display="http://cdsbib.u-strasbg.fr/cgi-bin/cdsbib?1990RMxAA..21..381G"/>
    <hyperlink ref="AP4312" r:id="rId7" display="http://cdsbib.u-strasbg.fr/cgi-bin/cdsbib?1990RMxAA..21..381G"/>
    <hyperlink ref="AP4310" r:id="rId8" display="http://cdsbib.u-strasbg.fr/cgi-bin/cdsbib?1990RMxAA..21..381G"/>
    <hyperlink ref="AP4294" r:id="rId9" display="http://cdsbib.u-strasbg.fr/cgi-bin/cdsbib?1990RMxAA..21..381G"/>
    <hyperlink ref="AQ4523" r:id="rId10" display="http://cdsbib.u-strasbg.fr/cgi-bin/cdsbib?1990RMxAA..21..381G"/>
    <hyperlink ref="AQ4527" r:id="rId11" display="http://cdsbib.u-strasbg.fr/cgi-bin/cdsbib?1990RMxAA..21..381G"/>
    <hyperlink ref="AQ64207" r:id="rId12" display="http://cdsbib.u-strasbg.fr/cgi-bin/cdsbib?1990RMxAA..21..381G"/>
    <hyperlink ref="I1415" r:id="rId13" display="http://vsolj.cetus-net.org/bulletin.html"/>
    <hyperlink ref="H1415" r:id="rId14" display="http://vsolj.cetus-net.org/bulletin.html"/>
    <hyperlink ref="AQ64868" r:id="rId15" display="http://cdsbib.u-strasbg.fr/cgi-bin/cdsbib?1990RMxAA..21..381G"/>
    <hyperlink ref="AQ64867" r:id="rId16" display="http://cdsbib.u-strasbg.fr/cgi-bin/cdsbib?1990RMxAA..21..381G"/>
    <hyperlink ref="AP2585" r:id="rId17" display="http://cdsbib.u-strasbg.fr/cgi-bin/cdsbib?1990RMxAA..21..381G"/>
    <hyperlink ref="AP2603" r:id="rId18" display="http://cdsbib.u-strasbg.fr/cgi-bin/cdsbib?1990RMxAA..21..381G"/>
    <hyperlink ref="AP2604" r:id="rId19" display="http://cdsbib.u-strasbg.fr/cgi-bin/cdsbib?1990RMxAA..21..381G"/>
    <hyperlink ref="AP260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2024-03-03T06:49:15Z</dcterms:modified>
</cp:coreProperties>
</file>