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637AED6-F616-45FE-8972-E9627A16C3D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I25" i="1"/>
  <c r="E24" i="1"/>
  <c r="F24" i="1"/>
  <c r="R24" i="1"/>
  <c r="G11" i="1"/>
  <c r="F11" i="1"/>
  <c r="C21" i="1"/>
  <c r="E21" i="1"/>
  <c r="F21" i="1"/>
  <c r="E22" i="1"/>
  <c r="F22" i="1"/>
  <c r="G22" i="1"/>
  <c r="I22" i="1"/>
  <c r="E23" i="1"/>
  <c r="F23" i="1"/>
  <c r="G23" i="1"/>
  <c r="I23" i="1"/>
  <c r="Q25" i="1"/>
  <c r="Q24" i="1"/>
  <c r="Q22" i="1"/>
  <c r="Q23" i="1"/>
  <c r="E14" i="1"/>
  <c r="Q21" i="1"/>
  <c r="G21" i="1"/>
  <c r="C17" i="1"/>
  <c r="H21" i="1"/>
  <c r="C11" i="1"/>
  <c r="E15" i="1" l="1"/>
  <c r="C12" i="1"/>
  <c r="C16" i="1" l="1"/>
  <c r="D18" i="1" s="1"/>
  <c r="O25" i="1"/>
  <c r="O23" i="1"/>
  <c r="C15" i="1"/>
  <c r="O21" i="1"/>
  <c r="O22" i="1"/>
  <c r="O24" i="1"/>
  <c r="C18" i="1" l="1"/>
  <c r="E16" i="1"/>
  <c r="E17" i="1" s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<sst xmlns="http://schemas.openxmlformats.org/spreadsheetml/2006/main" count="56" uniqueCount="50">
  <si>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</si>
  <si>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</si>
  <si>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</si>
  <si>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</si>
  <si>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</si>
  <si>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</si>
  <si>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</si>
  <si>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</si>
  <si>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</si>
  <si>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</si>
  <si>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</si>
  <si>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</si>
  <si>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</si>
  <si>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</si>
  <si>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</si>
  <si>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</si>
  <si>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</si>
  <si>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</si>
  <si>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</si>
  <si>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</si>
  <si>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</si>
  <si>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</si>
  <si>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</si>
  <si>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</si>
  <si>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</si>
  <si>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</si>
  <si>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</si>
  <si>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</si>
  <si>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</si>
  <si>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</si>
  <si>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</si>
  <si>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</si>
  <si>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</si>
  <si>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</si>
  <si>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</si>
  <si>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</si>
  <si>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</si>
  <si>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</si>
  <si>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Add cycle</t>
  </si>
  <si>
    <t>Old Cycle</t>
  </si>
  <si>
    <t>GCVS 4</t>
  </si>
  <si>
    <t>V0877 Per</t>
  </si>
  <si>
    <t>V0877 Per / GSC 3701-0794</t>
  </si>
  <si>
    <t>G3701-0794</t>
  </si>
  <si>
    <t>EA</t>
  </si>
  <si>
    <t>IBVS 6011</t>
  </si>
  <si>
    <t>I</t>
  </si>
  <si>
    <t>IBVS 6042</t>
  </si>
  <si>
    <t>BAD?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</si>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</sst>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V0877 Per- O-C Diagr.</a:t>
            </a:r>
          </a:p>
        </c:rich>
      </c:tx>
      <c:layout>
        <c:manualLayout>
          <c:xMode val="edge"/>
          <c:yMode val="edge"/>
          <c:x val="0.38045112781954887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50375939849624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1.9000000000000001E-4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1.9000000000000001E-4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2250</c:v>
                </c:pt>
                <c:pt idx="2">
                  <c:v>2259</c:v>
                </c:pt>
                <c:pt idx="3">
                  <c:v>2592</c:v>
                </c:pt>
                <c:pt idx="4">
                  <c:v>2645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31-4237-9D9F-1F8BBAE1E1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1.9000000000000001E-4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1.9000000000000001E-4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2250</c:v>
                </c:pt>
                <c:pt idx="2">
                  <c:v>2259</c:v>
                </c:pt>
                <c:pt idx="3">
                  <c:v>2592</c:v>
                </c:pt>
                <c:pt idx="4">
                  <c:v>2645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-9.899999997287523E-3</c:v>
                </c:pt>
                <c:pt idx="2">
                  <c:v>-1.0900000001129229E-2</c:v>
                </c:pt>
                <c:pt idx="4">
                  <c:v>-1.2800000004062895E-2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31-4237-9D9F-1F8BBAE1E14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1.9000000000000001E-4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1.9000000000000001E-4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2250</c:v>
                </c:pt>
                <c:pt idx="2">
                  <c:v>2259</c:v>
                </c:pt>
                <c:pt idx="3">
                  <c:v>2592</c:v>
                </c:pt>
                <c:pt idx="4">
                  <c:v>2645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31-4237-9D9F-1F8BBAE1E14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1.9000000000000001E-4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1.9000000000000001E-4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2250</c:v>
                </c:pt>
                <c:pt idx="2">
                  <c:v>2259</c:v>
                </c:pt>
                <c:pt idx="3">
                  <c:v>2592</c:v>
                </c:pt>
                <c:pt idx="4">
                  <c:v>2645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31-4237-9D9F-1F8BBAE1E14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1.9000000000000001E-4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1.9000000000000001E-4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2250</c:v>
                </c:pt>
                <c:pt idx="2">
                  <c:v>2259</c:v>
                </c:pt>
                <c:pt idx="3">
                  <c:v>2592</c:v>
                </c:pt>
                <c:pt idx="4">
                  <c:v>2645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31-4237-9D9F-1F8BBAE1E1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1.9000000000000001E-4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1.9000000000000001E-4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2250</c:v>
                </c:pt>
                <c:pt idx="2">
                  <c:v>2259</c:v>
                </c:pt>
                <c:pt idx="3">
                  <c:v>2592</c:v>
                </c:pt>
                <c:pt idx="4">
                  <c:v>2645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31-4237-9D9F-1F8BBAE1E1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1.9000000000000001E-4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1.9000000000000001E-4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2250</c:v>
                </c:pt>
                <c:pt idx="2">
                  <c:v>2259</c:v>
                </c:pt>
                <c:pt idx="3">
                  <c:v>2592</c:v>
                </c:pt>
                <c:pt idx="4">
                  <c:v>2645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31-4237-9D9F-1F8BBAE1E1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2250</c:v>
                </c:pt>
                <c:pt idx="2">
                  <c:v>2259</c:v>
                </c:pt>
                <c:pt idx="3">
                  <c:v>2592</c:v>
                </c:pt>
                <c:pt idx="4">
                  <c:v>2645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6.2110719942914949E-5</c:v>
                </c:pt>
                <c:pt idx="1">
                  <c:v>-1.0583541570393321E-2</c:v>
                </c:pt>
                <c:pt idx="2">
                  <c:v>-1.0626124179554667E-2</c:v>
                </c:pt>
                <c:pt idx="3">
                  <c:v>-1.220168071852443E-2</c:v>
                </c:pt>
                <c:pt idx="4">
                  <c:v>-1.2452444972474573E-2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31-4237-9D9F-1F8BBAE1E14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2250</c:v>
                </c:pt>
                <c:pt idx="2">
                  <c:v>2259</c:v>
                </c:pt>
                <c:pt idx="3">
                  <c:v>2592</c:v>
                </c:pt>
                <c:pt idx="4">
                  <c:v>2645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3">
                  <c:v>-1.5800000001036096E-2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231-4237-9D9F-1F8BBAE1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971456"/>
        <c:axId val="1"/>
      </c:scatterChart>
      <c:valAx>
        <c:axId val="592971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971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548872180451127"/>
          <c:y val="0.92353064690443099"/>
          <c:w val="0.75488721804511283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7C9BC6D-5184-BA47-84EA-BDC4C314E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s="3" t="s">
        <v>41</v>
      </c>
      <c r="F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/>
      <c r="D2" s="7"/>
      <c r="E2" s="6">
        <v>0</v>
      </c>
    </row>
    <row r="3" spans="1:7" s="6" customFormat="1" ht="12.95" customHeight="1" thickBot="1" x14ac:dyDescent="0.25"/>
    <row r="4" spans="1:7" s="6" customFormat="1" ht="12.95" customHeight="1" thickBot="1" x14ac:dyDescent="0.25">
      <c r="A4" s="8" t="s">
        <v>0</v>
      </c>
      <c r="C4" s="9">
        <v>53341.141100000001</v>
      </c>
      <c r="D4" s="10">
        <v>1.111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34">
        <v>53341.141100000001</v>
      </c>
      <c r="D7" s="12" t="e">
        <v>#N/A</v>
      </c>
    </row>
    <row r="8" spans="1:7" s="6" customFormat="1" ht="12.95" customHeight="1" x14ac:dyDescent="0.2">
      <c r="A8" s="6" t="s">
        <v>3</v>
      </c>
      <c r="C8" s="34">
        <v>1.111</v>
      </c>
      <c r="D8" s="12" t="e">
        <v>#N/A</v>
      </c>
    </row>
    <row r="9" spans="1:7" s="6" customFormat="1" ht="12.95" customHeight="1" x14ac:dyDescent="0.2">
      <c r="A9" s="13" t="s">
        <v>30</v>
      </c>
      <c r="C9" s="14">
        <v>-9.5</v>
      </c>
      <c r="D9" s="6" t="s">
        <v>31</v>
      </c>
    </row>
    <row r="10" spans="1:7" s="6" customFormat="1" ht="12.95" customHeight="1" thickBot="1" x14ac:dyDescent="0.25">
      <c r="C10" s="15" t="s">
        <v>20</v>
      </c>
      <c r="D10" s="15" t="s">
        <v>21</v>
      </c>
    </row>
    <row r="11" spans="1:7" s="6" customFormat="1" ht="12.95" customHeight="1" x14ac:dyDescent="0.2">
      <c r="A11" s="6" t="s">
        <v>15</v>
      </c>
      <c r="C11" s="16">
        <f ca="1">INTERCEPT(INDIRECT($G$11):G992,INDIRECT($F$11):F992)</f>
        <v>6.2110719942914949E-5</v>
      </c>
      <c r="D11" s="7"/>
      <c r="F11" s="17" t="str">
        <f>"F"&amp;E19</f>
        <v>F21</v>
      </c>
      <c r="G11" s="16" t="str">
        <f>"G"&amp;E19</f>
        <v>G21</v>
      </c>
    </row>
    <row r="12" spans="1:7" s="6" customFormat="1" ht="12.95" customHeight="1" x14ac:dyDescent="0.2">
      <c r="A12" s="6" t="s">
        <v>16</v>
      </c>
      <c r="C12" s="16">
        <f ca="1">SLOPE(INDIRECT($G$11):G992,INDIRECT($F$11):F992)</f>
        <v>-4.7314010179272164E-6</v>
      </c>
      <c r="D12" s="7"/>
    </row>
    <row r="13" spans="1:7" s="6" customFormat="1" ht="12.95" customHeight="1" x14ac:dyDescent="0.2">
      <c r="A13" s="6" t="s">
        <v>19</v>
      </c>
      <c r="C13" s="7" t="s">
        <v>13</v>
      </c>
      <c r="D13" s="12" t="s">
        <v>38</v>
      </c>
      <c r="E13" s="14">
        <v>1</v>
      </c>
    </row>
    <row r="14" spans="1:7" s="6" customFormat="1" ht="12.95" customHeight="1" x14ac:dyDescent="0.2">
      <c r="D14" s="12" t="s">
        <v>32</v>
      </c>
      <c r="E14" s="18">
        <f ca="1">NOW()+15018.5+$C$9/24</f>
        <v>60372.826538078698</v>
      </c>
    </row>
    <row r="15" spans="1:7" s="6" customFormat="1" ht="12.95" customHeight="1" x14ac:dyDescent="0.2">
      <c r="A15" s="19" t="s">
        <v>17</v>
      </c>
      <c r="C15" s="20">
        <f ca="1">(C7+C11)+(C8+C12)*INT(MAX(F21:F3533))</f>
        <v>56279.723647555023</v>
      </c>
      <c r="D15" s="12" t="s">
        <v>39</v>
      </c>
      <c r="E15" s="18">
        <f ca="1">ROUND(2*(E14-$C$7)/$C$8,0)/2+E13</f>
        <v>6330</v>
      </c>
    </row>
    <row r="16" spans="1:7" s="6" customFormat="1" ht="12.95" customHeight="1" x14ac:dyDescent="0.2">
      <c r="A16" s="8" t="s">
        <v>4</v>
      </c>
      <c r="C16" s="21">
        <f ca="1">+C8+C12</f>
        <v>1.1109952685989821</v>
      </c>
      <c r="D16" s="12" t="s">
        <v>33</v>
      </c>
      <c r="E16" s="16">
        <f ca="1">ROUND(2*(E14-$C$15)/$C$16,0)/2+E13</f>
        <v>3685</v>
      </c>
    </row>
    <row r="17" spans="1:18" s="6" customFormat="1" ht="12.95" customHeight="1" thickBot="1" x14ac:dyDescent="0.25">
      <c r="A17" s="12" t="s">
        <v>29</v>
      </c>
      <c r="C17" s="6">
        <f>COUNT(C21:C2191)</f>
        <v>5</v>
      </c>
      <c r="D17" s="12" t="s">
        <v>34</v>
      </c>
      <c r="E17" s="22">
        <f ca="1">+$C$15+$C$16*E16-15018.5-$C$9/24</f>
        <v>45355.637045675605</v>
      </c>
    </row>
    <row r="18" spans="1:18" s="6" customFormat="1" ht="12.95" customHeight="1" thickTop="1" thickBot="1" x14ac:dyDescent="0.25">
      <c r="A18" s="8" t="s">
        <v>5</v>
      </c>
      <c r="C18" s="23">
        <f ca="1">+C15</f>
        <v>56279.723647555023</v>
      </c>
      <c r="D18" s="24">
        <f ca="1">+C16</f>
        <v>1.1109952685989821</v>
      </c>
      <c r="E18" s="25" t="s">
        <v>35</v>
      </c>
    </row>
    <row r="19" spans="1:18" s="6" customFormat="1" ht="12.95" customHeight="1" thickTop="1" x14ac:dyDescent="0.2">
      <c r="A19" s="3" t="s">
        <v>36</v>
      </c>
      <c r="E19" s="26">
        <v>21</v>
      </c>
    </row>
    <row r="20" spans="1:18" s="6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7" t="s">
        <v>37</v>
      </c>
      <c r="I20" s="27" t="s">
        <v>49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5" t="s">
        <v>14</v>
      </c>
      <c r="R20" s="29" t="s">
        <v>48</v>
      </c>
    </row>
    <row r="21" spans="1:18" s="6" customFormat="1" ht="12.95" customHeight="1" x14ac:dyDescent="0.2">
      <c r="A21" s="12" t="s">
        <v>40</v>
      </c>
      <c r="C21" s="11">
        <f>C4</f>
        <v>53341.141100000001</v>
      </c>
      <c r="D21" s="11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6.2110719942914949E-5</v>
      </c>
      <c r="Q21" s="30">
        <f>+C21-15018.5</f>
        <v>38322.641100000001</v>
      </c>
    </row>
    <row r="22" spans="1:18" s="6" customFormat="1" ht="12.95" customHeight="1" x14ac:dyDescent="0.2">
      <c r="A22" s="4" t="s">
        <v>45</v>
      </c>
      <c r="B22" s="5" t="s">
        <v>46</v>
      </c>
      <c r="C22" s="4">
        <v>55840.881200000003</v>
      </c>
      <c r="D22" s="4">
        <v>6.9999999999999999E-4</v>
      </c>
      <c r="E22" s="6">
        <f>+(C22-C$7)/C$8</f>
        <v>2249.9910891089135</v>
      </c>
      <c r="F22" s="6">
        <f>ROUND(2*E22,0)/2</f>
        <v>2250</v>
      </c>
      <c r="G22" s="6">
        <f>+C22-(C$7+F22*C$8)</f>
        <v>-9.899999997287523E-3</v>
      </c>
      <c r="I22" s="6">
        <f>+G22</f>
        <v>-9.899999997287523E-3</v>
      </c>
      <c r="O22" s="6">
        <f ca="1">+C$11+C$12*$F22</f>
        <v>-1.0583541570393321E-2</v>
      </c>
      <c r="Q22" s="30">
        <f>+C22-15018.5</f>
        <v>40822.381200000003</v>
      </c>
    </row>
    <row r="23" spans="1:18" s="6" customFormat="1" ht="12.95" customHeight="1" x14ac:dyDescent="0.2">
      <c r="A23" s="4" t="s">
        <v>45</v>
      </c>
      <c r="B23" s="5" t="s">
        <v>46</v>
      </c>
      <c r="C23" s="4">
        <v>55850.879200000003</v>
      </c>
      <c r="D23" s="4">
        <v>5.9999999999999995E-4</v>
      </c>
      <c r="E23" s="6">
        <f>+(C23-C$7)/C$8</f>
        <v>2258.9901890189039</v>
      </c>
      <c r="F23" s="6">
        <f>ROUND(2*E23,0)/2</f>
        <v>2259</v>
      </c>
      <c r="G23" s="6">
        <f>+C23-(C$7+F23*C$8)</f>
        <v>-1.0900000001129229E-2</v>
      </c>
      <c r="I23" s="6">
        <f>+G23</f>
        <v>-1.0900000001129229E-2</v>
      </c>
      <c r="O23" s="6">
        <f ca="1">+C$11+C$12*$F23</f>
        <v>-1.0626124179554667E-2</v>
      </c>
      <c r="Q23" s="30">
        <f>+C23-15018.5</f>
        <v>40832.379200000003</v>
      </c>
    </row>
    <row r="24" spans="1:18" s="6" customFormat="1" ht="12.95" customHeight="1" x14ac:dyDescent="0.2">
      <c r="A24" s="31" t="s">
        <v>47</v>
      </c>
      <c r="B24" s="32" t="s">
        <v>46</v>
      </c>
      <c r="C24" s="33">
        <v>56220.837299999999</v>
      </c>
      <c r="D24" s="33">
        <v>1.9000000000000001E-4</v>
      </c>
      <c r="E24" s="6">
        <f>+(C24-C$7)/C$8</f>
        <v>2591.9857785778563</v>
      </c>
      <c r="F24" s="6">
        <f>ROUND(2*E24,0)/2</f>
        <v>2592</v>
      </c>
      <c r="O24" s="6">
        <f ca="1">+C$11+C$12*$F24</f>
        <v>-1.220168071852443E-2</v>
      </c>
      <c r="Q24" s="30">
        <f>+C24-15018.5</f>
        <v>41202.337299999999</v>
      </c>
      <c r="R24" s="6">
        <f>+C24-(C$7+F24*C$8)</f>
        <v>-1.5800000001036096E-2</v>
      </c>
    </row>
    <row r="25" spans="1:18" s="6" customFormat="1" ht="12.95" customHeight="1" x14ac:dyDescent="0.2">
      <c r="A25" s="31" t="s">
        <v>47</v>
      </c>
      <c r="B25" s="32" t="s">
        <v>46</v>
      </c>
      <c r="C25" s="33">
        <v>56279.723299999998</v>
      </c>
      <c r="D25" s="33">
        <v>4.0000000000000002E-4</v>
      </c>
      <c r="E25" s="6">
        <f>+(C25-C$7)/C$8</f>
        <v>2644.9884788478821</v>
      </c>
      <c r="F25" s="6">
        <f>ROUND(2*E25,0)/2</f>
        <v>2645</v>
      </c>
      <c r="G25" s="6">
        <f>+C25-(C$7+F25*C$8)</f>
        <v>-1.2800000004062895E-2</v>
      </c>
      <c r="I25" s="6">
        <f>+G25</f>
        <v>-1.2800000004062895E-2</v>
      </c>
      <c r="O25" s="6">
        <f ca="1">+C$11+C$12*$F25</f>
        <v>-1.2452444972474573E-2</v>
      </c>
      <c r="Q25" s="30">
        <f>+C25-15018.5</f>
        <v>41261.223299999998</v>
      </c>
    </row>
    <row r="26" spans="1:18" s="6" customFormat="1" ht="12.95" customHeight="1" x14ac:dyDescent="0.2">
      <c r="C26" s="11"/>
      <c r="D26" s="11"/>
      <c r="Q26" s="30"/>
    </row>
    <row r="27" spans="1:18" s="6" customFormat="1" ht="12.95" customHeight="1" x14ac:dyDescent="0.2">
      <c r="C27" s="11"/>
      <c r="D27" s="11"/>
      <c r="Q27" s="30"/>
    </row>
    <row r="28" spans="1:18" s="6" customFormat="1" ht="12.95" customHeight="1" x14ac:dyDescent="0.2">
      <c r="C28" s="11"/>
      <c r="D28" s="11"/>
      <c r="Q28" s="30"/>
    </row>
    <row r="29" spans="1:18" s="6" customFormat="1" ht="12.95" customHeight="1" x14ac:dyDescent="0.2">
      <c r="C29" s="11"/>
      <c r="D29" s="11"/>
      <c r="Q29" s="30"/>
    </row>
    <row r="30" spans="1:18" s="6" customFormat="1" ht="12.95" customHeight="1" x14ac:dyDescent="0.2">
      <c r="C30" s="11"/>
      <c r="D30" s="11"/>
      <c r="Q30" s="30"/>
    </row>
    <row r="31" spans="1:18" s="6" customFormat="1" ht="12.95" customHeight="1" x14ac:dyDescent="0.2">
      <c r="C31" s="11"/>
      <c r="D31" s="11"/>
      <c r="Q31" s="30"/>
    </row>
    <row r="32" spans="1:18" s="6" customFormat="1" ht="12.95" customHeight="1" x14ac:dyDescent="0.2">
      <c r="C32" s="11"/>
      <c r="D32" s="11"/>
      <c r="Q32" s="30"/>
    </row>
    <row r="33" spans="3:17" s="6" customFormat="1" ht="12.95" customHeight="1" x14ac:dyDescent="0.2">
      <c r="C33" s="11"/>
      <c r="D33" s="11"/>
      <c r="Q33" s="30"/>
    </row>
    <row r="34" spans="3:17" s="6" customFormat="1" ht="12.95" customHeight="1" x14ac:dyDescent="0.2">
      <c r="C34" s="11"/>
      <c r="D34" s="11"/>
    </row>
    <row r="35" spans="3:17" s="6" customFormat="1" ht="12.95" customHeight="1" x14ac:dyDescent="0.2">
      <c r="C35" s="11"/>
      <c r="D35" s="11"/>
    </row>
    <row r="36" spans="3:17" s="6" customFormat="1" ht="12.95" customHeight="1" x14ac:dyDescent="0.2">
      <c r="C36" s="11"/>
      <c r="D36" s="11"/>
    </row>
    <row r="37" spans="3:17" s="6" customFormat="1" ht="12.95" customHeight="1" x14ac:dyDescent="0.2">
      <c r="C37" s="11"/>
      <c r="D37" s="11"/>
    </row>
    <row r="38" spans="3:17" s="6" customFormat="1" ht="12.95" customHeight="1" x14ac:dyDescent="0.2">
      <c r="C38" s="11"/>
      <c r="D38" s="11"/>
    </row>
    <row r="39" spans="3:17" s="6" customFormat="1" ht="12.95" customHeight="1" x14ac:dyDescent="0.2">
      <c r="C39" s="11"/>
      <c r="D39" s="11"/>
    </row>
    <row r="40" spans="3:17" s="6" customFormat="1" ht="12.95" customHeight="1" x14ac:dyDescent="0.2">
      <c r="C40" s="11"/>
      <c r="D40" s="11"/>
    </row>
    <row r="41" spans="3:17" s="6" customFormat="1" ht="12.95" customHeight="1" x14ac:dyDescent="0.2">
      <c r="C41" s="11"/>
      <c r="D41" s="11"/>
    </row>
    <row r="42" spans="3:17" s="6" customFormat="1" ht="12.95" customHeight="1" x14ac:dyDescent="0.2">
      <c r="C42" s="11"/>
      <c r="D42" s="11"/>
    </row>
    <row r="43" spans="3:17" s="6" customFormat="1" ht="12.95" customHeight="1" x14ac:dyDescent="0.2">
      <c r="C43" s="11"/>
      <c r="D43" s="11"/>
    </row>
    <row r="44" spans="3:17" s="6" customFormat="1" ht="12.95" customHeight="1" x14ac:dyDescent="0.2">
      <c r="C44" s="11"/>
      <c r="D44" s="11"/>
    </row>
    <row r="45" spans="3:17" s="6" customFormat="1" ht="12.95" customHeight="1" x14ac:dyDescent="0.2">
      <c r="C45" s="11"/>
      <c r="D45" s="11"/>
    </row>
    <row r="46" spans="3:17" s="6" customFormat="1" ht="12.95" customHeight="1" x14ac:dyDescent="0.2">
      <c r="C46" s="11"/>
      <c r="D46" s="11"/>
    </row>
    <row r="47" spans="3:17" s="6" customFormat="1" ht="12.95" customHeight="1" x14ac:dyDescent="0.2">
      <c r="C47" s="11"/>
      <c r="D47" s="11"/>
    </row>
    <row r="48" spans="3:17" s="6" customFormat="1" ht="12.95" customHeight="1" x14ac:dyDescent="0.2">
      <c r="C48" s="11"/>
      <c r="D48" s="11"/>
    </row>
    <row r="49" spans="3:4" s="6" customFormat="1" ht="12.95" customHeight="1" x14ac:dyDescent="0.2">
      <c r="C49" s="11"/>
      <c r="D49" s="11"/>
    </row>
    <row r="50" spans="3:4" s="6" customFormat="1" ht="12.95" customHeight="1" x14ac:dyDescent="0.2">
      <c r="C50" s="11"/>
      <c r="D50" s="11"/>
    </row>
    <row r="51" spans="3:4" s="6" customFormat="1" ht="12.95" customHeight="1" x14ac:dyDescent="0.2">
      <c r="C51" s="11"/>
      <c r="D51" s="11"/>
    </row>
    <row r="52" spans="3:4" s="6" customFormat="1" ht="12.95" customHeight="1" x14ac:dyDescent="0.2">
      <c r="C52" s="11"/>
      <c r="D52" s="11"/>
    </row>
    <row r="53" spans="3:4" s="6" customFormat="1" ht="12.95" customHeight="1" x14ac:dyDescent="0.2">
      <c r="C53" s="11"/>
      <c r="D53" s="11"/>
    </row>
    <row r="54" spans="3:4" s="6" customFormat="1" ht="12.95" customHeight="1" x14ac:dyDescent="0.2">
      <c r="C54" s="11"/>
      <c r="D54" s="11"/>
    </row>
    <row r="55" spans="3:4" s="6" customFormat="1" ht="12.95" customHeight="1" x14ac:dyDescent="0.2">
      <c r="C55" s="11"/>
      <c r="D55" s="11"/>
    </row>
    <row r="56" spans="3:4" s="6" customFormat="1" ht="12.95" customHeight="1" x14ac:dyDescent="0.2">
      <c r="C56" s="11"/>
      <c r="D56" s="11"/>
    </row>
    <row r="57" spans="3:4" s="6" customFormat="1" ht="12.95" customHeight="1" x14ac:dyDescent="0.2">
      <c r="C57" s="11"/>
      <c r="D57" s="11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2024-03-03T06:50:12Z</dcterms:modified>
</cp:coreProperties>
</file>