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424609-860C-4AC5-9863-D52A651373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Q29" i="1"/>
  <c r="Q30" i="1"/>
  <c r="Q31" i="1"/>
  <c r="Q32" i="1"/>
  <c r="Q33" i="1"/>
  <c r="Q34" i="1"/>
  <c r="Q26" i="1"/>
  <c r="Q27" i="1"/>
  <c r="Q28" i="1"/>
  <c r="Q22" i="1"/>
  <c r="Q23" i="1"/>
  <c r="Q24" i="1"/>
  <c r="Q25" i="1"/>
  <c r="A21" i="1"/>
  <c r="F16" i="1"/>
  <c r="F17" i="1" s="1"/>
  <c r="C17" i="1"/>
  <c r="Q21" i="1"/>
  <c r="C12" i="1"/>
  <c r="C11" i="1"/>
  <c r="O29" i="1" l="1"/>
  <c r="O30" i="1"/>
  <c r="O28" i="1"/>
  <c r="O22" i="1"/>
  <c r="O21" i="1"/>
  <c r="O25" i="1"/>
  <c r="O32" i="1"/>
  <c r="O23" i="1"/>
  <c r="O34" i="1"/>
  <c r="O26" i="1"/>
  <c r="O27" i="1"/>
  <c r="O24" i="1"/>
  <c r="C15" i="1"/>
  <c r="O33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<sst xmlns="http://schemas.openxmlformats.org/spreadsheetml/2006/main" count="76" uniqueCount="52">
  <si>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</si>
  <si>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</si>
  <si>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</si>
  <si>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</si>
  <si>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</si>
  <si>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</si>
  <si>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</si>
  <si>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</si>
  <si>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</si>
  <si>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</si>
  <si>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</si>
  <si>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</si>
  <si>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</si>
  <si>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</si>
  <si>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</si>
  <si>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</si>
  <si>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</si>
  <si>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</si>
  <si>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</si>
  <si>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</si>
  <si>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</si>
  <si>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</si>
  <si>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</si>
  <si>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</si>
  <si>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</si>
  <si>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</si>
  <si>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</si>
  <si>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</si>
  <si>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</si>
  <si>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</si>
  <si>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</si>
  <si>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</si>
  <si>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</si>
  <si>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</si>
  <si>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</si>
  <si>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</si>
  <si>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</si>
  <si>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</si>
  <si>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V0885 Per</t>
  </si>
  <si>
    <t>V0885 Per / GSC 3705-0275</t>
  </si>
  <si>
    <t>EW</t>
  </si>
  <si>
    <t>BRNO</t>
  </si>
  <si>
    <t>OEJV 0160</t>
  </si>
  <si>
    <t>I</t>
  </si>
  <si>
    <t>II</t>
  </si>
  <si>
    <t>OEJV 0168</t>
  </si>
  <si>
    <t>G3705-0275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</si>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</sst>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24" borderId="0" xfId="0" applyFont="1" applyFill="1" applyAlignment="1"/>
    <xf numFmtId="0" fontId="12" fillId="0" borderId="0" xfId="41" applyFont="1"/>
    <xf numFmtId="0" fontId="12" fillId="0" borderId="0" xfId="41" applyFont="1" applyAlignment="1">
      <alignment horizontal="center"/>
    </xf>
    <xf numFmtId="0" fontId="12" fillId="0" borderId="0" xfId="4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4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V0885 Per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8E-47E5-AD02-8CD86E81F5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8E-47E5-AD02-8CD86E81F5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8E-47E5-AD02-8CD86E81F5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0.1407900000049267</c:v>
                </c:pt>
                <c:pt idx="2">
                  <c:v>0.14050000000133878</c:v>
                </c:pt>
                <c:pt idx="3">
                  <c:v>0.15159000000130618</c:v>
                </c:pt>
                <c:pt idx="4">
                  <c:v>0.15456000000267522</c:v>
                </c:pt>
                <c:pt idx="5">
                  <c:v>0.16565000000264263</c:v>
                </c:pt>
                <c:pt idx="6">
                  <c:v>0.1693200000008801</c:v>
                </c:pt>
                <c:pt idx="7">
                  <c:v>0.16896000000269851</c:v>
                </c:pt>
                <c:pt idx="8">
                  <c:v>0.18017000000691041</c:v>
                </c:pt>
                <c:pt idx="9">
                  <c:v>0.17818999999872176</c:v>
                </c:pt>
                <c:pt idx="10">
                  <c:v>0.19275999999808846</c:v>
                </c:pt>
                <c:pt idx="11">
                  <c:v>0.19204999999783468</c:v>
                </c:pt>
                <c:pt idx="12">
                  <c:v>0.20571000000200002</c:v>
                </c:pt>
                <c:pt idx="13">
                  <c:v>0.20821000000432832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8E-47E5-AD02-8CD86E81F5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8E-47E5-AD02-8CD86E81F5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8E-47E5-AD02-8CD86E81F5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8E-47E5-AD02-8CD86E81F5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-2.2599727675073622E-3</c:v>
                </c:pt>
                <c:pt idx="1">
                  <c:v>0.14275716340134983</c:v>
                </c:pt>
                <c:pt idx="2">
                  <c:v>0.14276225136486709</c:v>
                </c:pt>
                <c:pt idx="3">
                  <c:v>0.15414402575297087</c:v>
                </c:pt>
                <c:pt idx="4">
                  <c:v>0.15414911371648812</c:v>
                </c:pt>
                <c:pt idx="5">
                  <c:v>0.16643654561066362</c:v>
                </c:pt>
                <c:pt idx="6">
                  <c:v>0.16980986542260496</c:v>
                </c:pt>
                <c:pt idx="7">
                  <c:v>0.16981495338612224</c:v>
                </c:pt>
                <c:pt idx="8">
                  <c:v>0.1800621119098777</c:v>
                </c:pt>
                <c:pt idx="9">
                  <c:v>0.1800977276544985</c:v>
                </c:pt>
                <c:pt idx="10">
                  <c:v>0.19174916410901688</c:v>
                </c:pt>
                <c:pt idx="11">
                  <c:v>0.19175425207253413</c:v>
                </c:pt>
                <c:pt idx="12">
                  <c:v>0.20333954500132817</c:v>
                </c:pt>
                <c:pt idx="13">
                  <c:v>0.20384325338953663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8E-47E5-AD02-8CD86E81F5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8E-47E5-AD02-8CD86E81F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25568"/>
        <c:axId val="1"/>
      </c:scatterChart>
      <c:valAx>
        <c:axId val="885825568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35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825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V0885 Per - O-C Diagr.</a:t>
            </a:r>
          </a:p>
        </c:rich>
      </c:tx>
      <c:layout>
        <c:manualLayout>
          <c:xMode val="edge"/>
          <c:yMode val="edge"/>
          <c:x val="0.367781474124245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3994189017784567"/>
          <c:w val="0.8176297860688358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D0-46BD-9B22-B3C53CD98D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D0-46BD-9B22-B3C53CD98D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D0-46BD-9B22-B3C53CD98D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0.1407900000049267</c:v>
                </c:pt>
                <c:pt idx="2">
                  <c:v>0.14050000000133878</c:v>
                </c:pt>
                <c:pt idx="3">
                  <c:v>0.15159000000130618</c:v>
                </c:pt>
                <c:pt idx="4">
                  <c:v>0.15456000000267522</c:v>
                </c:pt>
                <c:pt idx="5">
                  <c:v>0.16565000000264263</c:v>
                </c:pt>
                <c:pt idx="6">
                  <c:v>0.1693200000008801</c:v>
                </c:pt>
                <c:pt idx="7">
                  <c:v>0.16896000000269851</c:v>
                </c:pt>
                <c:pt idx="8">
                  <c:v>0.18017000000691041</c:v>
                </c:pt>
                <c:pt idx="9">
                  <c:v>0.17818999999872176</c:v>
                </c:pt>
                <c:pt idx="10">
                  <c:v>0.19275999999808846</c:v>
                </c:pt>
                <c:pt idx="11">
                  <c:v>0.19204999999783468</c:v>
                </c:pt>
                <c:pt idx="12">
                  <c:v>0.20571000000200002</c:v>
                </c:pt>
                <c:pt idx="13">
                  <c:v>0.20821000000432832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D0-46BD-9B22-B3C53CD98D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D0-46BD-9B22-B3C53CD98D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D0-46BD-9B22-B3C53CD98D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1.1999999999999999E-3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6.9999999999999999E-4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D0-46BD-9B22-B3C53CD98D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-2.2599727675073622E-3</c:v>
                </c:pt>
                <c:pt idx="1">
                  <c:v>0.14275716340134983</c:v>
                </c:pt>
                <c:pt idx="2">
                  <c:v>0.14276225136486709</c:v>
                </c:pt>
                <c:pt idx="3">
                  <c:v>0.15414402575297087</c:v>
                </c:pt>
                <c:pt idx="4">
                  <c:v>0.15414911371648812</c:v>
                </c:pt>
                <c:pt idx="5">
                  <c:v>0.16643654561066362</c:v>
                </c:pt>
                <c:pt idx="6">
                  <c:v>0.16980986542260496</c:v>
                </c:pt>
                <c:pt idx="7">
                  <c:v>0.16981495338612224</c:v>
                </c:pt>
                <c:pt idx="8">
                  <c:v>0.1800621119098777</c:v>
                </c:pt>
                <c:pt idx="9">
                  <c:v>0.1800977276544985</c:v>
                </c:pt>
                <c:pt idx="10">
                  <c:v>0.19174916410901688</c:v>
                </c:pt>
                <c:pt idx="11">
                  <c:v>0.19175425207253413</c:v>
                </c:pt>
                <c:pt idx="12">
                  <c:v>0.20333954500132817</c:v>
                </c:pt>
                <c:pt idx="13">
                  <c:v>0.20384325338953663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D0-46BD-9B22-B3C53CD98D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14251</c:v>
                </c:pt>
                <c:pt idx="2">
                  <c:v>14251.5</c:v>
                </c:pt>
                <c:pt idx="3">
                  <c:v>15370</c:v>
                </c:pt>
                <c:pt idx="4">
                  <c:v>15370.5</c:v>
                </c:pt>
                <c:pt idx="5">
                  <c:v>16578</c:v>
                </c:pt>
                <c:pt idx="6">
                  <c:v>16909.5</c:v>
                </c:pt>
                <c:pt idx="7">
                  <c:v>16910</c:v>
                </c:pt>
                <c:pt idx="8">
                  <c:v>17917</c:v>
                </c:pt>
                <c:pt idx="9">
                  <c:v>17920.5</c:v>
                </c:pt>
                <c:pt idx="10">
                  <c:v>19065.5</c:v>
                </c:pt>
                <c:pt idx="11">
                  <c:v>19066</c:v>
                </c:pt>
                <c:pt idx="12">
                  <c:v>20204.5</c:v>
                </c:pt>
                <c:pt idx="13">
                  <c:v>20254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D0-46BD-9B22-B3C53CD9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197968"/>
        <c:axId val="1"/>
      </c:scatterChart>
      <c:valAx>
        <c:axId val="92819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1642853153992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19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7266033235207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EB672F5-3FF4-D844-D8C8-2841050EE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0</xdr:row>
      <xdr:rowOff>0</xdr:rowOff>
    </xdr:from>
    <xdr:to>
      <xdr:col>27</xdr:col>
      <xdr:colOff>228600</xdr:colOff>
      <xdr:row>19</xdr:row>
      <xdr:rowOff>9525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8912F71-B3F7-2B7D-5FE3-870721CB7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39</v>
      </c>
    </row>
    <row r="2" spans="1:6" s="8" customFormat="1" ht="12.95" customHeight="1">
      <c r="A2" s="8" t="s">
        <v>23</v>
      </c>
      <c r="B2" s="8" t="s">
        <v>40</v>
      </c>
      <c r="C2" s="9"/>
      <c r="D2" s="9"/>
      <c r="E2" s="8" t="s">
        <v>38</v>
      </c>
      <c r="F2" s="8" t="s">
        <v>46</v>
      </c>
    </row>
    <row r="3" spans="1:6" s="8" customFormat="1" ht="12.95" customHeight="1" thickBot="1"/>
    <row r="4" spans="1:6" s="8" customFormat="1" ht="12.95" customHeight="1" thickTop="1" thickBot="1">
      <c r="A4" s="10" t="s">
        <v>0</v>
      </c>
      <c r="C4" s="11" t="s">
        <v>37</v>
      </c>
      <c r="D4" s="12" t="s">
        <v>37</v>
      </c>
    </row>
    <row r="5" spans="1:6" s="8" customFormat="1" ht="12.95" customHeight="1" thickTop="1">
      <c r="A5" s="13" t="s">
        <v>28</v>
      </c>
      <c r="C5" s="14">
        <v>-9.5</v>
      </c>
      <c r="D5" s="8" t="s">
        <v>29</v>
      </c>
    </row>
    <row r="6" spans="1:6" s="8" customFormat="1" ht="12.95" customHeight="1">
      <c r="A6" s="10" t="s">
        <v>1</v>
      </c>
    </row>
    <row r="7" spans="1:6" s="8" customFormat="1" ht="12.95" customHeight="1">
      <c r="A7" s="8" t="s">
        <v>2</v>
      </c>
      <c r="C7" s="41">
        <v>51504.953999999998</v>
      </c>
      <c r="D7" s="16" t="s">
        <v>41</v>
      </c>
    </row>
    <row r="8" spans="1:6" s="8" customFormat="1" ht="12.95" customHeight="1">
      <c r="A8" s="8" t="s">
        <v>3</v>
      </c>
      <c r="C8" s="41">
        <v>0.30386000000000002</v>
      </c>
      <c r="D8" s="16" t="s">
        <v>41</v>
      </c>
    </row>
    <row r="9" spans="1:6" s="8" customFormat="1" ht="12.95" customHeight="1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8" customFormat="1" ht="12.95" customHeight="1" thickBot="1">
      <c r="C10" s="21" t="s">
        <v>19</v>
      </c>
      <c r="D10" s="21" t="s">
        <v>20</v>
      </c>
    </row>
    <row r="11" spans="1:6" s="8" customFormat="1" ht="12.95" customHeight="1">
      <c r="A11" s="8" t="s">
        <v>15</v>
      </c>
      <c r="C11" s="20">
        <f ca="1">INTERCEPT(INDIRECT($D$9):G992,INDIRECT($C$9):F992)</f>
        <v>-2.2599727675073622E-3</v>
      </c>
      <c r="D11" s="9"/>
    </row>
    <row r="12" spans="1:6" s="8" customFormat="1" ht="12.95" customHeight="1">
      <c r="A12" s="8" t="s">
        <v>16</v>
      </c>
      <c r="C12" s="20">
        <f ca="1">SLOPE(INDIRECT($D$9):G992,INDIRECT($C$9):F992)</f>
        <v>1.0175927034513873E-5</v>
      </c>
      <c r="D12" s="9"/>
    </row>
    <row r="13" spans="1:6" s="8" customFormat="1" ht="12.95" customHeight="1">
      <c r="A13" s="8" t="s">
        <v>18</v>
      </c>
      <c r="C13" s="9" t="s">
        <v>13</v>
      </c>
    </row>
    <row r="14" spans="1:6" s="8" customFormat="1" ht="12.95" customHeight="1"/>
    <row r="15" spans="1:6" s="8" customFormat="1" ht="12.95" customHeight="1">
      <c r="A15" s="22" t="s">
        <v>17</v>
      </c>
      <c r="C15" s="23">
        <f ca="1">(C7+C11)+(C8+C12)*INT(MAX(F21:F3533))</f>
        <v>57659.538283253387</v>
      </c>
      <c r="E15" s="24" t="s">
        <v>34</v>
      </c>
      <c r="F15" s="14">
        <v>1</v>
      </c>
    </row>
    <row r="16" spans="1:6" s="8" customFormat="1" ht="12.95" customHeight="1">
      <c r="A16" s="10" t="s">
        <v>4</v>
      </c>
      <c r="C16" s="25">
        <f ca="1">+C8+C12</f>
        <v>0.30387017592703452</v>
      </c>
      <c r="E16" s="24" t="s">
        <v>30</v>
      </c>
      <c r="F16" s="26">
        <f ca="1">NOW()+15018.5+$C$5/24</f>
        <v>60372.82848935185</v>
      </c>
    </row>
    <row r="17" spans="1:21" s="8" customFormat="1" ht="12.95" customHeight="1" thickBot="1">
      <c r="A17" s="24" t="s">
        <v>27</v>
      </c>
      <c r="C17" s="8">
        <f>COUNT(C21:C2191)</f>
        <v>14</v>
      </c>
      <c r="E17" s="24" t="s">
        <v>35</v>
      </c>
      <c r="F17" s="26">
        <f ca="1">ROUND(2*(F16-$C$7)/$C$8,0)/2+F15</f>
        <v>29185</v>
      </c>
    </row>
    <row r="18" spans="1:21" s="8" customFormat="1" ht="12.95" customHeight="1" thickTop="1" thickBot="1">
      <c r="A18" s="10" t="s">
        <v>5</v>
      </c>
      <c r="C18" s="27">
        <f ca="1">+C15</f>
        <v>57659.538283253387</v>
      </c>
      <c r="D18" s="28">
        <f ca="1">+C16</f>
        <v>0.30387017592703452</v>
      </c>
      <c r="E18" s="24" t="s">
        <v>36</v>
      </c>
      <c r="F18" s="20">
        <f ca="1">ROUND(2*(F16-$C$15)/$C$16,0)/2+F15</f>
        <v>8930</v>
      </c>
    </row>
    <row r="19" spans="1:21" s="8" customFormat="1" ht="12.95" customHeight="1" thickTop="1">
      <c r="E19" s="24" t="s">
        <v>31</v>
      </c>
      <c r="F19" s="29">
        <f ca="1">+$C$15+$C$16*F18-15018.5-$C$5/24</f>
        <v>45354.994787615142</v>
      </c>
    </row>
    <row r="20" spans="1:21" s="8" customFormat="1" ht="12.95" customHeight="1" thickBot="1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47</v>
      </c>
      <c r="I20" s="30" t="s">
        <v>48</v>
      </c>
      <c r="J20" s="30" t="s">
        <v>49</v>
      </c>
      <c r="K20" s="30" t="s">
        <v>50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U20" s="32" t="s">
        <v>33</v>
      </c>
    </row>
    <row r="21" spans="1:21" s="8" customFormat="1" ht="12.95" customHeight="1">
      <c r="A21" s="8" t="str">
        <f>D$7</f>
        <v>BRNO</v>
      </c>
      <c r="C21" s="15">
        <f>C$7</f>
        <v>51504.953999999998</v>
      </c>
      <c r="D21" s="15" t="s">
        <v>13</v>
      </c>
      <c r="E21" s="8">
        <f t="shared" ref="E21:E28" si="0">+(C21-C$7)/C$8</f>
        <v>0</v>
      </c>
      <c r="F21" s="8">
        <f>ROUND(2*E21,0)/2</f>
        <v>0</v>
      </c>
      <c r="G21" s="8">
        <f t="shared" ref="G21:G28" si="1">+C21-(C$7+F21*C$8)</f>
        <v>0</v>
      </c>
      <c r="I21" s="8">
        <f>+G21</f>
        <v>0</v>
      </c>
      <c r="O21" s="8">
        <f t="shared" ref="O21:O28" ca="1" si="2">+C$11+C$12*$F21</f>
        <v>-2.2599727675073622E-3</v>
      </c>
      <c r="Q21" s="33">
        <f t="shared" ref="Q21:Q28" si="3">+C21-15018.5</f>
        <v>36486.453999999998</v>
      </c>
    </row>
    <row r="22" spans="1:21" s="8" customFormat="1" ht="12.95" customHeight="1">
      <c r="A22" s="34" t="s">
        <v>42</v>
      </c>
      <c r="B22" s="35" t="s">
        <v>43</v>
      </c>
      <c r="C22" s="36">
        <v>55835.40365</v>
      </c>
      <c r="D22" s="36">
        <v>4.0000000000000002E-4</v>
      </c>
      <c r="E22" s="8">
        <f t="shared" si="0"/>
        <v>14251.463338379524</v>
      </c>
      <c r="F22" s="37">
        <f t="shared" ref="F22:F34" si="4">ROUND(2*E22,0)/2-0.5</f>
        <v>14251</v>
      </c>
      <c r="G22" s="8">
        <f t="shared" si="1"/>
        <v>0.1407900000049267</v>
      </c>
      <c r="K22" s="8">
        <f t="shared" ref="K22:K34" si="5">+G22</f>
        <v>0.1407900000049267</v>
      </c>
      <c r="O22" s="8">
        <f t="shared" ca="1" si="2"/>
        <v>0.14275716340134983</v>
      </c>
      <c r="Q22" s="33">
        <f t="shared" si="3"/>
        <v>40816.90365</v>
      </c>
    </row>
    <row r="23" spans="1:21" s="8" customFormat="1" ht="12.95" customHeight="1">
      <c r="A23" s="34" t="s">
        <v>42</v>
      </c>
      <c r="B23" s="35" t="s">
        <v>44</v>
      </c>
      <c r="C23" s="36">
        <v>55835.555289999997</v>
      </c>
      <c r="D23" s="36">
        <v>1E-4</v>
      </c>
      <c r="E23" s="8">
        <f t="shared" si="0"/>
        <v>14251.962383992623</v>
      </c>
      <c r="F23" s="37">
        <f t="shared" si="4"/>
        <v>14251.5</v>
      </c>
      <c r="G23" s="8">
        <f t="shared" si="1"/>
        <v>0.14050000000133878</v>
      </c>
      <c r="K23" s="8">
        <f t="shared" si="5"/>
        <v>0.14050000000133878</v>
      </c>
      <c r="O23" s="8">
        <f t="shared" ca="1" si="2"/>
        <v>0.14276225136486709</v>
      </c>
      <c r="Q23" s="33">
        <f t="shared" si="3"/>
        <v>40817.055289999997</v>
      </c>
    </row>
    <row r="24" spans="1:21" s="8" customFormat="1" ht="12.95" customHeight="1">
      <c r="A24" s="34" t="s">
        <v>42</v>
      </c>
      <c r="B24" s="35" t="s">
        <v>43</v>
      </c>
      <c r="C24" s="36">
        <v>56175.433790000003</v>
      </c>
      <c r="D24" s="36">
        <v>2.9999999999999997E-4</v>
      </c>
      <c r="E24" s="8">
        <f t="shared" si="0"/>
        <v>15370.498881063662</v>
      </c>
      <c r="F24" s="37">
        <f t="shared" si="4"/>
        <v>15370</v>
      </c>
      <c r="G24" s="8">
        <f t="shared" si="1"/>
        <v>0.15159000000130618</v>
      </c>
      <c r="K24" s="8">
        <f t="shared" si="5"/>
        <v>0.15159000000130618</v>
      </c>
      <c r="O24" s="8">
        <f t="shared" ca="1" si="2"/>
        <v>0.15414402575297087</v>
      </c>
      <c r="Q24" s="33">
        <f t="shared" si="3"/>
        <v>41156.933790000003</v>
      </c>
    </row>
    <row r="25" spans="1:21" s="8" customFormat="1" ht="12.95" customHeight="1">
      <c r="A25" s="34" t="s">
        <v>42</v>
      </c>
      <c r="B25" s="35" t="s">
        <v>44</v>
      </c>
      <c r="C25" s="36">
        <v>56175.588689999997</v>
      </c>
      <c r="D25" s="36">
        <v>5.0000000000000001E-4</v>
      </c>
      <c r="E25" s="8">
        <f t="shared" si="0"/>
        <v>15371.008655301779</v>
      </c>
      <c r="F25" s="37">
        <f t="shared" si="4"/>
        <v>15370.5</v>
      </c>
      <c r="G25" s="8">
        <f t="shared" si="1"/>
        <v>0.15456000000267522</v>
      </c>
      <c r="K25" s="8">
        <f t="shared" si="5"/>
        <v>0.15456000000267522</v>
      </c>
      <c r="O25" s="8">
        <f t="shared" ca="1" si="2"/>
        <v>0.15414911371648812</v>
      </c>
      <c r="Q25" s="33">
        <f t="shared" si="3"/>
        <v>41157.088689999997</v>
      </c>
    </row>
    <row r="26" spans="1:21" s="8" customFormat="1" ht="12.95" customHeight="1">
      <c r="A26" s="38" t="s">
        <v>45</v>
      </c>
      <c r="B26" s="39" t="s">
        <v>43</v>
      </c>
      <c r="C26" s="40">
        <v>56542.510730000002</v>
      </c>
      <c r="D26" s="38">
        <v>1E-4</v>
      </c>
      <c r="E26" s="8">
        <f t="shared" si="0"/>
        <v>16578.545152372815</v>
      </c>
      <c r="F26" s="37">
        <f t="shared" si="4"/>
        <v>16578</v>
      </c>
      <c r="G26" s="8">
        <f t="shared" si="1"/>
        <v>0.16565000000264263</v>
      </c>
      <c r="K26" s="8">
        <f t="shared" si="5"/>
        <v>0.16565000000264263</v>
      </c>
      <c r="O26" s="8">
        <f t="shared" ca="1" si="2"/>
        <v>0.16643654561066362</v>
      </c>
      <c r="Q26" s="33">
        <f t="shared" si="3"/>
        <v>41524.010730000002</v>
      </c>
    </row>
    <row r="27" spans="1:21" s="8" customFormat="1" ht="12.95" customHeight="1">
      <c r="A27" s="38" t="s">
        <v>45</v>
      </c>
      <c r="B27" s="39" t="s">
        <v>44</v>
      </c>
      <c r="C27" s="40">
        <v>56643.243990000003</v>
      </c>
      <c r="D27" s="38">
        <v>2.9999999999999997E-4</v>
      </c>
      <c r="E27" s="8">
        <f t="shared" si="0"/>
        <v>16910.057230303442</v>
      </c>
      <c r="F27" s="37">
        <f t="shared" si="4"/>
        <v>16909.5</v>
      </c>
      <c r="G27" s="8">
        <f t="shared" si="1"/>
        <v>0.1693200000008801</v>
      </c>
      <c r="K27" s="8">
        <f t="shared" si="5"/>
        <v>0.1693200000008801</v>
      </c>
      <c r="O27" s="8">
        <f t="shared" ca="1" si="2"/>
        <v>0.16980986542260496</v>
      </c>
      <c r="Q27" s="33">
        <f t="shared" si="3"/>
        <v>41624.743990000003</v>
      </c>
    </row>
    <row r="28" spans="1:21" s="8" customFormat="1" ht="12.95" customHeight="1">
      <c r="A28" s="38" t="s">
        <v>45</v>
      </c>
      <c r="B28" s="39" t="s">
        <v>43</v>
      </c>
      <c r="C28" s="40">
        <v>56643.395559999997</v>
      </c>
      <c r="D28" s="38">
        <v>2.9999999999999997E-4</v>
      </c>
      <c r="E28" s="8">
        <f t="shared" si="0"/>
        <v>16910.556045547288</v>
      </c>
      <c r="F28" s="37">
        <f t="shared" si="4"/>
        <v>16910</v>
      </c>
      <c r="G28" s="8">
        <f t="shared" si="1"/>
        <v>0.16896000000269851</v>
      </c>
      <c r="K28" s="8">
        <f t="shared" si="5"/>
        <v>0.16896000000269851</v>
      </c>
      <c r="O28" s="8">
        <f t="shared" ca="1" si="2"/>
        <v>0.16981495338612224</v>
      </c>
      <c r="Q28" s="33">
        <f t="shared" si="3"/>
        <v>41624.895559999997</v>
      </c>
    </row>
    <row r="29" spans="1:21">
      <c r="A29" s="5" t="s">
        <v>51</v>
      </c>
      <c r="B29" s="6" t="s">
        <v>44</v>
      </c>
      <c r="C29" s="7">
        <v>56949.393790000002</v>
      </c>
      <c r="D29" s="7">
        <v>1.1999999999999999E-3</v>
      </c>
      <c r="E29">
        <f t="shared" ref="E29:E34" si="6">+(C29-C$7)/C$8</f>
        <v>17917.592937537036</v>
      </c>
      <c r="F29" s="4">
        <f t="shared" si="4"/>
        <v>17917</v>
      </c>
      <c r="G29">
        <f t="shared" ref="G29:G34" si="7">+C29-(C$7+F29*C$8)</f>
        <v>0.18017000000691041</v>
      </c>
      <c r="K29">
        <f t="shared" si="5"/>
        <v>0.18017000000691041</v>
      </c>
      <c r="O29">
        <f t="shared" ref="O29:O34" ca="1" si="8">+C$11+C$12*$F29</f>
        <v>0.1800621119098777</v>
      </c>
      <c r="Q29" s="2">
        <f t="shared" ref="Q29:Q34" si="9">+C29-15018.5</f>
        <v>41930.893790000002</v>
      </c>
    </row>
    <row r="30" spans="1:21">
      <c r="A30" s="5" t="s">
        <v>51</v>
      </c>
      <c r="B30" s="6" t="s">
        <v>43</v>
      </c>
      <c r="C30" s="7">
        <v>56950.455320000001</v>
      </c>
      <c r="D30" s="7">
        <v>6.9999999999999999E-4</v>
      </c>
      <c r="E30">
        <f t="shared" si="6"/>
        <v>17921.086421378273</v>
      </c>
      <c r="F30" s="4">
        <f t="shared" si="4"/>
        <v>17920.5</v>
      </c>
      <c r="G30">
        <f t="shared" si="7"/>
        <v>0.17818999999872176</v>
      </c>
      <c r="K30">
        <f t="shared" si="5"/>
        <v>0.17818999999872176</v>
      </c>
      <c r="O30">
        <f t="shared" ca="1" si="8"/>
        <v>0.1800977276544985</v>
      </c>
      <c r="Q30" s="2">
        <f t="shared" si="9"/>
        <v>41931.955320000001</v>
      </c>
    </row>
    <row r="31" spans="1:21">
      <c r="A31" s="5" t="s">
        <v>51</v>
      </c>
      <c r="B31" s="6" t="s">
        <v>43</v>
      </c>
      <c r="C31" s="7">
        <v>57298.389589999999</v>
      </c>
      <c r="D31" s="7">
        <v>2.9999999999999997E-4</v>
      </c>
      <c r="E31">
        <f t="shared" si="6"/>
        <v>19066.134371091954</v>
      </c>
      <c r="F31" s="4">
        <f t="shared" si="4"/>
        <v>19065.5</v>
      </c>
      <c r="G31">
        <f t="shared" si="7"/>
        <v>0.19275999999808846</v>
      </c>
      <c r="K31">
        <f t="shared" si="5"/>
        <v>0.19275999999808846</v>
      </c>
      <c r="O31">
        <f t="shared" ca="1" si="8"/>
        <v>0.19174916410901688</v>
      </c>
      <c r="Q31" s="2">
        <f t="shared" si="9"/>
        <v>42279.889589999999</v>
      </c>
    </row>
    <row r="32" spans="1:21">
      <c r="A32" s="5" t="s">
        <v>51</v>
      </c>
      <c r="B32" s="6" t="s">
        <v>44</v>
      </c>
      <c r="C32" s="7">
        <v>57298.540809999999</v>
      </c>
      <c r="D32" s="7">
        <v>2.0000000000000001E-4</v>
      </c>
      <c r="E32">
        <f t="shared" si="6"/>
        <v>19066.632034489568</v>
      </c>
      <c r="F32" s="4">
        <f t="shared" si="4"/>
        <v>19066</v>
      </c>
      <c r="G32">
        <f t="shared" si="7"/>
        <v>0.19204999999783468</v>
      </c>
      <c r="K32">
        <f t="shared" si="5"/>
        <v>0.19204999999783468</v>
      </c>
      <c r="O32">
        <f t="shared" ca="1" si="8"/>
        <v>0.19175425207253413</v>
      </c>
      <c r="Q32" s="2">
        <f t="shared" si="9"/>
        <v>42280.040809999999</v>
      </c>
    </row>
    <row r="33" spans="1:17">
      <c r="A33" s="5" t="s">
        <v>51</v>
      </c>
      <c r="B33" s="6" t="s">
        <v>43</v>
      </c>
      <c r="C33" s="7">
        <v>57644.499080000001</v>
      </c>
      <c r="D33" s="7">
        <v>6.9999999999999999E-4</v>
      </c>
      <c r="E33">
        <f t="shared" si="6"/>
        <v>20205.176989403026</v>
      </c>
      <c r="F33" s="4">
        <f t="shared" si="4"/>
        <v>20204.5</v>
      </c>
      <c r="G33">
        <f t="shared" si="7"/>
        <v>0.20571000000200002</v>
      </c>
      <c r="K33">
        <f t="shared" si="5"/>
        <v>0.20571000000200002</v>
      </c>
      <c r="O33">
        <f t="shared" ca="1" si="8"/>
        <v>0.20333954500132817</v>
      </c>
      <c r="Q33" s="2">
        <f t="shared" si="9"/>
        <v>42625.999080000001</v>
      </c>
    </row>
    <row r="34" spans="1:17">
      <c r="A34" s="5" t="s">
        <v>51</v>
      </c>
      <c r="B34" s="6" t="s">
        <v>44</v>
      </c>
      <c r="C34" s="7">
        <v>57659.542650000003</v>
      </c>
      <c r="D34" s="7">
        <v>4.0000000000000002E-4</v>
      </c>
      <c r="E34">
        <f t="shared" si="6"/>
        <v>20254.685216876209</v>
      </c>
      <c r="F34" s="4">
        <f t="shared" si="4"/>
        <v>20254</v>
      </c>
      <c r="G34">
        <f t="shared" si="7"/>
        <v>0.20821000000432832</v>
      </c>
      <c r="K34">
        <f t="shared" si="5"/>
        <v>0.20821000000432832</v>
      </c>
      <c r="O34">
        <f t="shared" ca="1" si="8"/>
        <v>0.20384325338953663</v>
      </c>
      <c r="Q34" s="2">
        <f t="shared" si="9"/>
        <v>42641.042650000003</v>
      </c>
    </row>
    <row r="35" spans="1:17">
      <c r="C35" s="3"/>
      <c r="D35" s="3"/>
    </row>
    <row r="36" spans="1:17">
      <c r="C36" s="3"/>
      <c r="D36" s="3"/>
    </row>
    <row r="37" spans="1:17">
      <c r="C37" s="3"/>
      <c r="D37" s="3"/>
    </row>
    <row r="38" spans="1:17">
      <c r="C38" s="3"/>
      <c r="D38" s="3"/>
    </row>
    <row r="39" spans="1:17">
      <c r="C39" s="3"/>
      <c r="D39" s="3"/>
    </row>
    <row r="40" spans="1:17">
      <c r="C40" s="3"/>
      <c r="D40" s="3"/>
    </row>
    <row r="41" spans="1:17">
      <c r="C41" s="3"/>
      <c r="D41" s="3"/>
    </row>
    <row r="42" spans="1:17">
      <c r="C42" s="3"/>
      <c r="D42" s="3"/>
    </row>
    <row r="43" spans="1:17">
      <c r="C43" s="3"/>
      <c r="D43" s="3"/>
    </row>
    <row r="44" spans="1:17">
      <c r="C44" s="3"/>
      <c r="D44" s="3"/>
    </row>
    <row r="45" spans="1:17">
      <c r="C45" s="3"/>
      <c r="D45" s="3"/>
    </row>
    <row r="46" spans="1:17">
      <c r="C46" s="3"/>
      <c r="D46" s="3"/>
    </row>
    <row r="47" spans="1:17">
      <c r="C47" s="3"/>
      <c r="D47" s="3"/>
    </row>
    <row r="48" spans="1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2024-03-03T06:53:01Z</dcterms:modified>
</cp:coreProperties>
</file>