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BC348C9-B991-4D17-903F-B5CA6D4711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4" i="1" l="1"/>
  <c r="O28" i="1"/>
  <c r="O27" i="1"/>
  <c r="O25" i="1"/>
  <c r="O23" i="1"/>
  <c r="O22" i="1"/>
  <c r="O2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<sst xmlns="http://schemas.openxmlformats.org/spreadsheetml/2006/main" count="64" uniqueCount="51">
  <si>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</si>
  <si>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</si>
  <si>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</si>
  <si>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</si>
  <si>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</si>
  <si>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</si>
  <si>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</si>
  <si>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</si>
  <si>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</si>
  <si>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</si>
  <si>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</si>
  <si>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</si>
  <si>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</si>
  <si>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</si>
  <si>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</si>
  <si>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</si>
  <si>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</si>
  <si>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</si>
  <si>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</si>
  <si>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</si>
  <si>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</si>
  <si>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</si>
  <si>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</si>
  <si>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</si>
  <si>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</si>
  <si>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</si>
  <si>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</si>
  <si>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</si>
  <si>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</si>
  <si>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</si>
  <si>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</si>
  <si>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</si>
  <si>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</si>
  <si>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</si>
  <si>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</si>
  <si>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</si>
  <si>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</si>
  <si>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</si>
  <si>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</si>
  <si>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</si>
  <si>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</si>
  <si>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</si>
  <si>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</si>
  <si>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</si>
  <si>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V1056 Per</t>
  </si>
  <si>
    <t>EW</t>
  </si>
  <si>
    <t>VSX</t>
  </si>
  <si>
    <t>JBAV, 60</t>
  </si>
  <si>
    <t>I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</si>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</sst>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V1056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3.8636499957647175E-3</c:v>
                </c:pt>
                <c:pt idx="2">
                  <c:v>1.0961200023302808E-3</c:v>
                </c:pt>
                <c:pt idx="3">
                  <c:v>-2.0388769997225609E-2</c:v>
                </c:pt>
                <c:pt idx="4">
                  <c:v>-1.9096350006293505E-2</c:v>
                </c:pt>
                <c:pt idx="5">
                  <c:v>-2.8471650002757087E-2</c:v>
                </c:pt>
                <c:pt idx="6">
                  <c:v>-2.2694960003718734E-2</c:v>
                </c:pt>
                <c:pt idx="7">
                  <c:v>-2.1862490000785328E-2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3.7764039073908892E-3</c:v>
                </c:pt>
                <c:pt idx="1">
                  <c:v>-1.4272025866492712E-2</c:v>
                </c:pt>
                <c:pt idx="2">
                  <c:v>-1.4273168533778177E-2</c:v>
                </c:pt>
                <c:pt idx="3">
                  <c:v>-1.6459091050868353E-2</c:v>
                </c:pt>
                <c:pt idx="4">
                  <c:v>-1.6557360437418147E-2</c:v>
                </c:pt>
                <c:pt idx="5">
                  <c:v>-1.6568787110272772E-2</c:v>
                </c:pt>
                <c:pt idx="6">
                  <c:v>-1.6599639126980266E-2</c:v>
                </c:pt>
                <c:pt idx="7">
                  <c:v>-1.6600781794265728E-2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6" t="s">
        <v>42</v>
      </c>
      <c r="G1" s="7"/>
      <c r="H1" s="4"/>
      <c r="I1" s="8"/>
      <c r="J1" s="9"/>
      <c r="K1" s="5"/>
      <c r="L1" s="10"/>
      <c r="M1" s="11"/>
      <c r="N1" s="11"/>
      <c r="O1" s="12"/>
    </row>
    <row r="2" spans="1:15" s="16" customFormat="1" ht="12.95" customHeight="1" x14ac:dyDescent="0.2">
      <c r="A2" s="16" t="s">
        <v>23</v>
      </c>
      <c r="B2" s="17" t="s">
        <v>45</v>
      </c>
      <c r="C2" s="18"/>
      <c r="D2" s="19"/>
    </row>
    <row r="3" spans="1:15" s="16" customFormat="1" ht="12.95" customHeight="1" thickBot="1" x14ac:dyDescent="0.25"/>
    <row r="4" spans="1:15" s="16" customFormat="1" ht="12.95" customHeight="1" thickTop="1" thickBot="1" x14ac:dyDescent="0.25">
      <c r="A4" s="20" t="s">
        <v>0</v>
      </c>
      <c r="C4" s="21" t="s">
        <v>37</v>
      </c>
      <c r="D4" s="22" t="s">
        <v>37</v>
      </c>
    </row>
    <row r="5" spans="1:15" s="16" customFormat="1" ht="12.95" customHeight="1" thickTop="1" x14ac:dyDescent="0.2">
      <c r="A5" s="23" t="s">
        <v>28</v>
      </c>
      <c r="C5" s="24">
        <v>-9.5</v>
      </c>
      <c r="D5" s="16" t="s">
        <v>29</v>
      </c>
    </row>
    <row r="6" spans="1:15" s="16" customFormat="1" ht="12.95" customHeight="1" x14ac:dyDescent="0.2">
      <c r="A6" s="20" t="s">
        <v>1</v>
      </c>
    </row>
    <row r="7" spans="1:15" s="16" customFormat="1" ht="12.95" customHeight="1" x14ac:dyDescent="0.2">
      <c r="A7" s="16" t="s">
        <v>2</v>
      </c>
      <c r="C7" s="47">
        <v>56180.304900000003</v>
      </c>
      <c r="D7" s="26" t="s">
        <v>46</v>
      </c>
    </row>
    <row r="8" spans="1:15" s="16" customFormat="1" ht="12.95" customHeight="1" x14ac:dyDescent="0.2">
      <c r="A8" s="16" t="s">
        <v>3</v>
      </c>
      <c r="C8" s="47">
        <v>0.37113506000000002</v>
      </c>
      <c r="D8" s="26" t="s">
        <v>46</v>
      </c>
    </row>
    <row r="9" spans="1:15" s="16" customFormat="1" ht="12.95" customHeight="1" x14ac:dyDescent="0.2">
      <c r="A9" s="27" t="s">
        <v>32</v>
      </c>
      <c r="B9" s="28">
        <v>21</v>
      </c>
      <c r="C9" s="29" t="str">
        <f>"F"&amp;B9</f>
        <v>F21</v>
      </c>
      <c r="D9" s="30" t="str">
        <f>"G"&amp;B9</f>
        <v>G21</v>
      </c>
    </row>
    <row r="10" spans="1:15" s="16" customFormat="1" ht="12.95" customHeight="1" thickBot="1" x14ac:dyDescent="0.25">
      <c r="C10" s="31" t="s">
        <v>19</v>
      </c>
      <c r="D10" s="31" t="s">
        <v>20</v>
      </c>
    </row>
    <row r="11" spans="1:15" s="16" customFormat="1" ht="12.95" customHeight="1" x14ac:dyDescent="0.2">
      <c r="A11" s="16" t="s">
        <v>15</v>
      </c>
      <c r="C11" s="30">
        <f ca="1">INTERCEPT(INDIRECT($D$9):G992,INDIRECT($C$9):F992)</f>
        <v>3.7764039073908892E-3</v>
      </c>
      <c r="D11" s="19"/>
    </row>
    <row r="12" spans="1:15" s="16" customFormat="1" ht="12.95" customHeight="1" x14ac:dyDescent="0.2">
      <c r="A12" s="16" t="s">
        <v>16</v>
      </c>
      <c r="C12" s="30">
        <f ca="1">SLOPE(INDIRECT($D$9):G992,INDIRECT($C$9):F992)</f>
        <v>-2.2853345709254324E-6</v>
      </c>
      <c r="D12" s="19"/>
    </row>
    <row r="13" spans="1:15" s="16" customFormat="1" ht="12.95" customHeight="1" x14ac:dyDescent="0.2">
      <c r="A13" s="16" t="s">
        <v>18</v>
      </c>
      <c r="C13" s="19" t="s">
        <v>13</v>
      </c>
    </row>
    <row r="14" spans="1:15" s="16" customFormat="1" ht="12.95" customHeight="1" x14ac:dyDescent="0.2">
      <c r="E14" s="32" t="s">
        <v>34</v>
      </c>
      <c r="F14" s="33">
        <v>1</v>
      </c>
    </row>
    <row r="15" spans="1:15" s="16" customFormat="1" ht="12.95" customHeight="1" x14ac:dyDescent="0.2">
      <c r="A15" s="34" t="s">
        <v>17</v>
      </c>
      <c r="C15" s="35">
        <f ca="1">(C7+C11)+(C8+C12)*INT(MAX(F21:F3533))</f>
        <v>59489.328495320879</v>
      </c>
      <c r="E15" s="32" t="s">
        <v>30</v>
      </c>
      <c r="F15" s="36">
        <f ca="1">NOW()+15018.5+$C$5/24</f>
        <v>60372.843335416663</v>
      </c>
    </row>
    <row r="16" spans="1:15" s="16" customFormat="1" ht="12.95" customHeight="1" x14ac:dyDescent="0.2">
      <c r="A16" s="20" t="s">
        <v>4</v>
      </c>
      <c r="C16" s="36">
        <f ca="1">+C8+C12</f>
        <v>0.3711327746654291</v>
      </c>
      <c r="E16" s="32" t="s">
        <v>35</v>
      </c>
      <c r="F16" s="37">
        <f ca="1">ROUND(2*(F15-$C$7)/$C$8,0)/2+F14</f>
        <v>11297.5</v>
      </c>
    </row>
    <row r="17" spans="1:21" s="16" customFormat="1" ht="12.95" customHeight="1" thickBot="1" x14ac:dyDescent="0.25">
      <c r="A17" s="32" t="s">
        <v>27</v>
      </c>
      <c r="C17" s="16">
        <f>COUNT(C21:C2191)</f>
        <v>8</v>
      </c>
      <c r="E17" s="32" t="s">
        <v>36</v>
      </c>
      <c r="F17" s="30">
        <f ca="1">ROUND(2*(F15-$C$15)/$C$16,0)/2+F14</f>
        <v>2381.5</v>
      </c>
    </row>
    <row r="18" spans="1:21" s="16" customFormat="1" ht="12.95" customHeight="1" thickTop="1" thickBot="1" x14ac:dyDescent="0.25">
      <c r="A18" s="20" t="s">
        <v>5</v>
      </c>
      <c r="C18" s="38">
        <f ca="1">+C15</f>
        <v>59489.328495320879</v>
      </c>
      <c r="D18" s="39">
        <f ca="1">+C16</f>
        <v>0.3711327746654291</v>
      </c>
      <c r="E18" s="32" t="s">
        <v>31</v>
      </c>
      <c r="F18" s="40">
        <f ca="1">+$C$15+$C$16*F17-15018.5-$C$5/24</f>
        <v>45355.077031519933</v>
      </c>
    </row>
    <row r="19" spans="1:21" s="16" customFormat="1" ht="12.95" customHeight="1" thickTop="1" x14ac:dyDescent="0.2">
      <c r="F19" s="41" t="s">
        <v>43</v>
      </c>
    </row>
    <row r="20" spans="1:21" s="16" customFormat="1" ht="12.95" customHeight="1" thickBot="1" x14ac:dyDescent="0.25">
      <c r="A20" s="31" t="s">
        <v>6</v>
      </c>
      <c r="B20" s="31" t="s">
        <v>7</v>
      </c>
      <c r="C20" s="31" t="s">
        <v>8</v>
      </c>
      <c r="D20" s="31" t="s">
        <v>12</v>
      </c>
      <c r="E20" s="31" t="s">
        <v>9</v>
      </c>
      <c r="F20" s="31" t="s">
        <v>10</v>
      </c>
      <c r="G20" s="31" t="s">
        <v>11</v>
      </c>
      <c r="H20" s="42" t="s">
        <v>38</v>
      </c>
      <c r="I20" s="42" t="s">
        <v>39</v>
      </c>
      <c r="J20" s="42" t="s">
        <v>40</v>
      </c>
      <c r="K20" s="42" t="s">
        <v>41</v>
      </c>
      <c r="L20" s="42" t="s">
        <v>24</v>
      </c>
      <c r="M20" s="42" t="s">
        <v>25</v>
      </c>
      <c r="N20" s="42" t="s">
        <v>26</v>
      </c>
      <c r="O20" s="42" t="s">
        <v>22</v>
      </c>
      <c r="P20" s="43" t="s">
        <v>21</v>
      </c>
      <c r="Q20" s="31" t="s">
        <v>14</v>
      </c>
      <c r="U20" s="44" t="s">
        <v>33</v>
      </c>
    </row>
    <row r="21" spans="1:21" s="16" customFormat="1" ht="12.95" customHeight="1" x14ac:dyDescent="0.2">
      <c r="A21" s="17" t="s">
        <v>46</v>
      </c>
      <c r="C21" s="25">
        <v>56180.304900000003</v>
      </c>
      <c r="D21" s="25"/>
      <c r="E21" s="16">
        <f>+(C21-C$7)/C$8</f>
        <v>0</v>
      </c>
      <c r="F21" s="16">
        <f>ROUND(2*E21,0)/2</f>
        <v>0</v>
      </c>
      <c r="G21" s="16">
        <f>+C21-(C$7+F21*C$8)</f>
        <v>0</v>
      </c>
      <c r="K21" s="16">
        <f>+G21</f>
        <v>0</v>
      </c>
      <c r="O21" s="16">
        <f ca="1">+C$11+C$12*$F21</f>
        <v>3.7764039073908892E-3</v>
      </c>
      <c r="Q21" s="45">
        <f>+C21-15018.5</f>
        <v>41161.804900000003</v>
      </c>
    </row>
    <row r="22" spans="1:21" s="16" customFormat="1" ht="12.95" customHeight="1" x14ac:dyDescent="0.2">
      <c r="A22" s="13" t="s">
        <v>47</v>
      </c>
      <c r="B22" s="14" t="s">
        <v>48</v>
      </c>
      <c r="C22" s="15">
        <v>59111.347900000001</v>
      </c>
      <c r="D22" s="13">
        <v>1.5E-3</v>
      </c>
      <c r="E22" s="16">
        <f t="shared" ref="E22:E28" si="0">+(C22-C$7)/C$8</f>
        <v>7897.5104103611166</v>
      </c>
      <c r="F22" s="16">
        <f t="shared" ref="F22:F28" si="1">ROUND(2*E22,0)/2</f>
        <v>7897.5</v>
      </c>
      <c r="G22" s="16">
        <f t="shared" ref="G22:G28" si="2">+C22-(C$7+F22*C$8)</f>
        <v>3.8636499957647175E-3</v>
      </c>
      <c r="K22" s="16">
        <f t="shared" ref="K22:K28" si="3">+G22</f>
        <v>3.8636499957647175E-3</v>
      </c>
      <c r="O22" s="16">
        <f t="shared" ref="O22:O28" ca="1" si="4">+C$11+C$12*$F22</f>
        <v>-1.4272025866492712E-2</v>
      </c>
      <c r="Q22" s="45">
        <f t="shared" ref="Q22:Q28" si="5">+C22-15018.5</f>
        <v>44092.847900000001</v>
      </c>
    </row>
    <row r="23" spans="1:21" s="16" customFormat="1" ht="12.95" customHeight="1" x14ac:dyDescent="0.2">
      <c r="A23" s="13" t="s">
        <v>47</v>
      </c>
      <c r="B23" s="14" t="s">
        <v>48</v>
      </c>
      <c r="C23" s="15">
        <v>59111.530700000003</v>
      </c>
      <c r="D23" s="13">
        <v>2.3999999999999998E-3</v>
      </c>
      <c r="E23" s="16">
        <f t="shared" si="0"/>
        <v>7898.002953426173</v>
      </c>
      <c r="F23" s="16">
        <f t="shared" si="1"/>
        <v>7898</v>
      </c>
      <c r="G23" s="16">
        <f t="shared" si="2"/>
        <v>1.0961200023302808E-3</v>
      </c>
      <c r="K23" s="16">
        <f t="shared" si="3"/>
        <v>1.0961200023302808E-3</v>
      </c>
      <c r="O23" s="16">
        <f t="shared" ca="1" si="4"/>
        <v>-1.4273168533778177E-2</v>
      </c>
      <c r="Q23" s="45">
        <f t="shared" si="5"/>
        <v>44093.030700000003</v>
      </c>
    </row>
    <row r="24" spans="1:21" s="16" customFormat="1" ht="12.95" customHeight="1" x14ac:dyDescent="0.2">
      <c r="A24" s="13" t="s">
        <v>47</v>
      </c>
      <c r="B24" s="14" t="s">
        <v>48</v>
      </c>
      <c r="C24" s="15">
        <v>59466.499900000003</v>
      </c>
      <c r="D24" s="13">
        <v>3.5000000000000001E-3</v>
      </c>
      <c r="E24" s="16">
        <f t="shared" si="0"/>
        <v>8854.4450637457958</v>
      </c>
      <c r="F24" s="16">
        <f t="shared" si="1"/>
        <v>8854.5</v>
      </c>
      <c r="G24" s="16">
        <f t="shared" si="2"/>
        <v>-2.0388769997225609E-2</v>
      </c>
      <c r="K24" s="16">
        <f t="shared" si="3"/>
        <v>-2.0388769997225609E-2</v>
      </c>
      <c r="O24" s="16">
        <f t="shared" ca="1" si="4"/>
        <v>-1.6459091050868353E-2</v>
      </c>
      <c r="Q24" s="45">
        <f t="shared" si="5"/>
        <v>44447.999900000003</v>
      </c>
    </row>
    <row r="25" spans="1:21" s="16" customFormat="1" ht="12.95" customHeight="1" x14ac:dyDescent="0.2">
      <c r="A25" s="13" t="s">
        <v>47</v>
      </c>
      <c r="B25" s="14" t="s">
        <v>48</v>
      </c>
      <c r="C25" s="15">
        <v>59482.46</v>
      </c>
      <c r="D25" s="13">
        <v>1.4E-3</v>
      </c>
      <c r="E25" s="16">
        <f t="shared" si="0"/>
        <v>8897.4485460899232</v>
      </c>
      <c r="F25" s="16">
        <f t="shared" si="1"/>
        <v>8897.5</v>
      </c>
      <c r="G25" s="16">
        <f t="shared" si="2"/>
        <v>-1.9096350006293505E-2</v>
      </c>
      <c r="K25" s="16">
        <f t="shared" si="3"/>
        <v>-1.9096350006293505E-2</v>
      </c>
      <c r="O25" s="16">
        <f t="shared" ca="1" si="4"/>
        <v>-1.6557360437418147E-2</v>
      </c>
      <c r="Q25" s="45">
        <f t="shared" si="5"/>
        <v>44463.96</v>
      </c>
    </row>
    <row r="26" spans="1:21" s="16" customFormat="1" ht="12.95" customHeight="1" x14ac:dyDescent="0.2">
      <c r="A26" s="13" t="s">
        <v>49</v>
      </c>
      <c r="B26" s="14" t="s">
        <v>50</v>
      </c>
      <c r="C26" s="15">
        <v>59484.306299999997</v>
      </c>
      <c r="D26" s="13">
        <v>5.9999999999999995E-4</v>
      </c>
      <c r="E26" s="16">
        <f t="shared" si="0"/>
        <v>8902.4232849356613</v>
      </c>
      <c r="F26" s="16">
        <f t="shared" si="1"/>
        <v>8902.5</v>
      </c>
      <c r="G26" s="16">
        <f t="shared" si="2"/>
        <v>-2.8471650002757087E-2</v>
      </c>
      <c r="K26" s="16">
        <f t="shared" si="3"/>
        <v>-2.8471650002757087E-2</v>
      </c>
      <c r="O26" s="16">
        <f t="shared" ca="1" si="4"/>
        <v>-1.6568787110272772E-2</v>
      </c>
      <c r="Q26" s="45">
        <f t="shared" si="5"/>
        <v>44465.806299999997</v>
      </c>
    </row>
    <row r="27" spans="1:21" s="16" customFormat="1" ht="12.95" customHeight="1" x14ac:dyDescent="0.2">
      <c r="A27" s="13" t="s">
        <v>47</v>
      </c>
      <c r="B27" s="14" t="s">
        <v>48</v>
      </c>
      <c r="C27" s="15">
        <v>59489.322399999997</v>
      </c>
      <c r="D27" s="13">
        <v>2.3999999999999998E-3</v>
      </c>
      <c r="E27" s="16">
        <f t="shared" si="0"/>
        <v>8915.9388498623503</v>
      </c>
      <c r="F27" s="16">
        <f t="shared" si="1"/>
        <v>8916</v>
      </c>
      <c r="G27" s="16">
        <f t="shared" si="2"/>
        <v>-2.2694960003718734E-2</v>
      </c>
      <c r="K27" s="16">
        <f t="shared" si="3"/>
        <v>-2.2694960003718734E-2</v>
      </c>
      <c r="O27" s="16">
        <f t="shared" ca="1" si="4"/>
        <v>-1.6599639126980266E-2</v>
      </c>
      <c r="Q27" s="45">
        <f t="shared" si="5"/>
        <v>44470.822399999997</v>
      </c>
    </row>
    <row r="28" spans="1:21" s="16" customFormat="1" ht="12.95" customHeight="1" x14ac:dyDescent="0.2">
      <c r="A28" s="13" t="s">
        <v>47</v>
      </c>
      <c r="B28" s="14" t="s">
        <v>48</v>
      </c>
      <c r="C28" s="15">
        <v>59489.508800000003</v>
      </c>
      <c r="D28" s="13">
        <v>6.9999999999999999E-4</v>
      </c>
      <c r="E28" s="16">
        <f t="shared" si="0"/>
        <v>8916.4410929002515</v>
      </c>
      <c r="F28" s="16">
        <f t="shared" si="1"/>
        <v>8916.5</v>
      </c>
      <c r="G28" s="16">
        <f t="shared" si="2"/>
        <v>-2.1862490000785328E-2</v>
      </c>
      <c r="K28" s="16">
        <f t="shared" si="3"/>
        <v>-2.1862490000785328E-2</v>
      </c>
      <c r="O28" s="16">
        <f t="shared" ca="1" si="4"/>
        <v>-1.6600781794265728E-2</v>
      </c>
      <c r="Q28" s="45">
        <f t="shared" si="5"/>
        <v>44471.008800000003</v>
      </c>
    </row>
    <row r="29" spans="1:21" s="16" customFormat="1" ht="12.95" customHeight="1" x14ac:dyDescent="0.2">
      <c r="C29" s="25"/>
      <c r="D29" s="25"/>
      <c r="Q29" s="46"/>
    </row>
    <row r="30" spans="1:21" s="16" customFormat="1" ht="12.95" customHeight="1" x14ac:dyDescent="0.2">
      <c r="C30" s="25"/>
      <c r="D30" s="25"/>
      <c r="Q30" s="46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2024-03-03T07:14:24Z</dcterms:modified>
</cp:coreProperties>
</file>