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C5D48593-8E29-43FF-BA97-D4F478D2490F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1" i="1"/>
  <c r="F21" i="1" s="1"/>
  <c r="G21" i="1" s="1"/>
  <c r="K21" i="1" s="1"/>
  <c r="Q21" i="1"/>
  <c r="D9" i="1"/>
  <c r="C9" i="1"/>
  <c r="F14" i="1"/>
  <c r="F15" i="1" s="1"/>
  <c r="C17" i="1" l="1"/>
  <c r="C12" i="1"/>
  <c r="C11" i="1"/>
  <c r="O22" i="1" l="1"/>
  <c r="O21" i="1"/>
  <c r="C16" i="1"/>
  <c r="D18" i="1" s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<sst xmlns="http://schemas.openxmlformats.org/spreadsheetml/2006/main" count="57" uniqueCount="53">
  <si>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</si>
  <si>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</si>
  <si>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</si>
  <si>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</si>
  <si>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</si>
  <si>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</si>
  <si>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</si>
  <si>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</si>
  <si>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</si>
  <si>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</si>
  <si>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</si>
  <si>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</si>
  <si>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</si>
  <si>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</si>
  <si>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</si>
  <si>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</si>
  <si>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</si>
  <si>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</si>
  <si>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</si>
  <si>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</si>
  <si>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</si>
  <si>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</si>
  <si>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</si>
  <si>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</si>
  <si>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</si>
  <si>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</si>
  <si>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</si>
  <si>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</si>
  <si>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</si>
  <si>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</si>
  <si>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</si>
  <si>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</si>
  <si>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</si>
  <si>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</si>
  <si>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</si>
  <si>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</si>
  <si>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</si>
  <si>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</si>
  <si>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</si>
  <si>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</si>
  <si>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</si>
  <si>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</si>
  <si>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</si>
  <si>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</si>
  <si>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</si>
  <si>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EA</t>
  </si>
  <si>
    <t>VSX</t>
  </si>
  <si>
    <t>13.458 (0.348)</t>
  </si>
  <si>
    <t>Mag r</t>
  </si>
  <si>
    <t>ZTFJ035249.40+524937.9 Per</t>
  </si>
  <si>
    <t>BAV102 Feb 2025</t>
  </si>
  <si>
    <t>II</t>
  </si>
  <si>
    <t>VSX : Detail for ZTF J035249.40+524937.9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</si>
</sst>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ZTFJ035249.40+524937.9 Per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1.394149999396177E-2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-8.6736173798840355E-19</c:v>
                </c:pt>
                <c:pt idx="1">
                  <c:v>1.394149999396177E-2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898.5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ZTFJ035249.40+524937.9 Per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1.394149999396177E-2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-8.6736173798840355E-19</c:v>
                </c:pt>
                <c:pt idx="1">
                  <c:v>1.394149999396177E-2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6107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49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58574.6368</v>
      </c>
      <c r="D7" s="13" t="s">
        <v>46</v>
      </c>
    </row>
    <row r="8" spans="1:15" ht="12.95" customHeight="1" x14ac:dyDescent="0.2">
      <c r="A8" s="20" t="s">
        <v>3</v>
      </c>
      <c r="C8" s="28">
        <v>1.1993609999999999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-8.6736173798840355E-19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1.5516416242584053E-5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60838.753230324073</v>
      </c>
    </row>
    <row r="15" spans="1:15" ht="12.95" customHeight="1" x14ac:dyDescent="0.2">
      <c r="A15" s="17" t="s">
        <v>17</v>
      </c>
      <c r="C15" s="18">
        <f ca="1">(C7+C11)+(C8+C12)*INT(MAX(F21:F3533))</f>
        <v>59651.676911741786</v>
      </c>
      <c r="E15" s="37" t="s">
        <v>33</v>
      </c>
      <c r="F15" s="39">
        <f ca="1">ROUND(2*(F14-$C$7)/$C$8,0)/2+F13</f>
        <v>1889</v>
      </c>
    </row>
    <row r="16" spans="1:15" ht="12.95" customHeight="1" x14ac:dyDescent="0.2">
      <c r="A16" s="17" t="s">
        <v>4</v>
      </c>
      <c r="C16" s="18">
        <f ca="1">+C8+C12</f>
        <v>1.1993765164162424</v>
      </c>
      <c r="E16" s="37" t="s">
        <v>34</v>
      </c>
      <c r="F16" s="39">
        <f ca="1">ROUND(2*(F14-$C$15)/$C$16,0)/2+F13</f>
        <v>990.5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45821.555184585413</v>
      </c>
    </row>
    <row r="18" spans="1:21" ht="12.95" customHeight="1" thickTop="1" thickBot="1" x14ac:dyDescent="0.25">
      <c r="A18" s="17" t="s">
        <v>5</v>
      </c>
      <c r="C18" s="24">
        <f ca="1">+C15</f>
        <v>59651.676911741786</v>
      </c>
      <c r="D18" s="25">
        <f ca="1">+C16</f>
        <v>1.1993765164162424</v>
      </c>
      <c r="E18" s="42" t="s">
        <v>44</v>
      </c>
      <c r="F18" s="41">
        <f ca="1">+($C$15+$C$16*$F$16)-($C$16/2)-15018.5-$C$5/24</f>
        <v>45820.955496327202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46</v>
      </c>
      <c r="B21" s="21"/>
      <c r="C21" s="22">
        <v>58574.6368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-8.6736173798840355E-19</v>
      </c>
      <c r="Q21" s="26">
        <f>+C21-15018.5</f>
        <v>43556.1368</v>
      </c>
    </row>
    <row r="22" spans="1:21" ht="12.95" customHeight="1" x14ac:dyDescent="0.2">
      <c r="A22" s="45" t="s">
        <v>50</v>
      </c>
      <c r="B22" s="46" t="s">
        <v>51</v>
      </c>
      <c r="C22" s="48">
        <v>59652.276599999997</v>
      </c>
      <c r="D22" s="47">
        <v>5.5999999999999999E-3</v>
      </c>
      <c r="E22" s="20">
        <f>+(C22-C$7)/C$8</f>
        <v>898.51162410650113</v>
      </c>
      <c r="F22" s="20">
        <f>ROUND(2*E22,0)/2</f>
        <v>898.5</v>
      </c>
      <c r="G22" s="20">
        <f>+C22-(C$7+F22*C$8)</f>
        <v>1.394149999396177E-2</v>
      </c>
      <c r="K22" s="20">
        <f>+G22</f>
        <v>1.394149999396177E-2</v>
      </c>
      <c r="O22" s="20">
        <f ca="1">+C$11+C$12*$F22</f>
        <v>1.394149999396177E-2</v>
      </c>
      <c r="Q22" s="26">
        <f>+C22-15018.5</f>
        <v>44633.776599999997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610797" xr:uid="{F5A028BC-34EC-48E5-BEAE-85AEB6238BD5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2025-06-12T06:04:39Z</dcterms:modified>
</cp:coreProperties>
</file>