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A0EC4D7-A211-440F-8CD0-DBCEAE65B1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72" i="1" l="1"/>
  <c r="F72" i="1" s="1"/>
  <c r="G72" i="1" s="1"/>
  <c r="J72" i="1" s="1"/>
  <c r="Q72" i="1"/>
  <c r="E22" i="1"/>
  <c r="F22" i="1" s="1"/>
  <c r="G22" i="1" s="1"/>
  <c r="I22" i="1" s="1"/>
  <c r="E23" i="1"/>
  <c r="F23" i="1"/>
  <c r="G23" i="1" s="1"/>
  <c r="I23" i="1" s="1"/>
  <c r="E24" i="1"/>
  <c r="F24" i="1" s="1"/>
  <c r="G24" i="1" s="1"/>
  <c r="I24" i="1" s="1"/>
  <c r="E25" i="1"/>
  <c r="F25" i="1"/>
  <c r="G25" i="1" s="1"/>
  <c r="I25" i="1" s="1"/>
  <c r="E26" i="1"/>
  <c r="F26" i="1" s="1"/>
  <c r="G26" i="1" s="1"/>
  <c r="I26" i="1" s="1"/>
  <c r="E27" i="1"/>
  <c r="F27" i="1"/>
  <c r="G27" i="1" s="1"/>
  <c r="I27" i="1" s="1"/>
  <c r="E28" i="1"/>
  <c r="F28" i="1" s="1"/>
  <c r="G28" i="1" s="1"/>
  <c r="I28" i="1" s="1"/>
  <c r="E29" i="1"/>
  <c r="F29" i="1" s="1"/>
  <c r="G29" i="1" s="1"/>
  <c r="I29" i="1" s="1"/>
  <c r="E30" i="1"/>
  <c r="F30" i="1" s="1"/>
  <c r="G30" i="1" s="1"/>
  <c r="I30" i="1" s="1"/>
  <c r="E31" i="1"/>
  <c r="F31" i="1" s="1"/>
  <c r="G31" i="1" s="1"/>
  <c r="I31" i="1" s="1"/>
  <c r="E32" i="1"/>
  <c r="F32" i="1" s="1"/>
  <c r="G32" i="1" s="1"/>
  <c r="I32" i="1" s="1"/>
  <c r="E33" i="1"/>
  <c r="F33" i="1" s="1"/>
  <c r="G33" i="1" s="1"/>
  <c r="I33" i="1" s="1"/>
  <c r="E34" i="1"/>
  <c r="F34" i="1" s="1"/>
  <c r="G34" i="1" s="1"/>
  <c r="I34" i="1" s="1"/>
  <c r="E35" i="1"/>
  <c r="F35" i="1" s="1"/>
  <c r="G35" i="1" s="1"/>
  <c r="I35" i="1" s="1"/>
  <c r="E36" i="1"/>
  <c r="F36" i="1" s="1"/>
  <c r="G36" i="1" s="1"/>
  <c r="I36" i="1" s="1"/>
  <c r="E37" i="1"/>
  <c r="F37" i="1" s="1"/>
  <c r="G37" i="1" s="1"/>
  <c r="I37" i="1" s="1"/>
  <c r="E38" i="1"/>
  <c r="F38" i="1" s="1"/>
  <c r="G38" i="1" s="1"/>
  <c r="I38" i="1" s="1"/>
  <c r="E39" i="1"/>
  <c r="F39" i="1"/>
  <c r="G39" i="1" s="1"/>
  <c r="I39" i="1" s="1"/>
  <c r="E40" i="1"/>
  <c r="F40" i="1" s="1"/>
  <c r="G40" i="1" s="1"/>
  <c r="I40" i="1" s="1"/>
  <c r="E41" i="1"/>
  <c r="F41" i="1" s="1"/>
  <c r="G41" i="1" s="1"/>
  <c r="I41" i="1" s="1"/>
  <c r="E42" i="1"/>
  <c r="F42" i="1" s="1"/>
  <c r="G42" i="1" s="1"/>
  <c r="I42" i="1" s="1"/>
  <c r="E43" i="1"/>
  <c r="F43" i="1" s="1"/>
  <c r="G43" i="1" s="1"/>
  <c r="I43" i="1" s="1"/>
  <c r="E44" i="1"/>
  <c r="F44" i="1"/>
  <c r="G44" i="1" s="1"/>
  <c r="I44" i="1" s="1"/>
  <c r="E45" i="1"/>
  <c r="F45" i="1" s="1"/>
  <c r="G45" i="1" s="1"/>
  <c r="I45" i="1" s="1"/>
  <c r="E46" i="1"/>
  <c r="F46" i="1" s="1"/>
  <c r="G46" i="1" s="1"/>
  <c r="I46" i="1" s="1"/>
  <c r="E47" i="1"/>
  <c r="F47" i="1" s="1"/>
  <c r="G47" i="1" s="1"/>
  <c r="I47" i="1" s="1"/>
  <c r="E49" i="1"/>
  <c r="F49" i="1" s="1"/>
  <c r="G49" i="1" s="1"/>
  <c r="I49" i="1" s="1"/>
  <c r="E50" i="1"/>
  <c r="F50" i="1" s="1"/>
  <c r="G50" i="1" s="1"/>
  <c r="I50" i="1" s="1"/>
  <c r="E51" i="1"/>
  <c r="F51" i="1" s="1"/>
  <c r="G51" i="1" s="1"/>
  <c r="I51" i="1" s="1"/>
  <c r="E52" i="1"/>
  <c r="F52" i="1" s="1"/>
  <c r="G52" i="1" s="1"/>
  <c r="I52" i="1" s="1"/>
  <c r="E53" i="1"/>
  <c r="F53" i="1" s="1"/>
  <c r="G53" i="1" s="1"/>
  <c r="I53" i="1" s="1"/>
  <c r="E54" i="1"/>
  <c r="F54" i="1" s="1"/>
  <c r="G54" i="1" s="1"/>
  <c r="I54" i="1" s="1"/>
  <c r="E55" i="1"/>
  <c r="F55" i="1" s="1"/>
  <c r="G55" i="1" s="1"/>
  <c r="I55" i="1" s="1"/>
  <c r="E56" i="1"/>
  <c r="F56" i="1"/>
  <c r="G56" i="1" s="1"/>
  <c r="I56" i="1" s="1"/>
  <c r="E57" i="1"/>
  <c r="F57" i="1" s="1"/>
  <c r="G57" i="1" s="1"/>
  <c r="I57" i="1" s="1"/>
  <c r="E58" i="1"/>
  <c r="F58" i="1" s="1"/>
  <c r="G58" i="1" s="1"/>
  <c r="I58" i="1" s="1"/>
  <c r="E59" i="1"/>
  <c r="F59" i="1" s="1"/>
  <c r="G59" i="1" s="1"/>
  <c r="I59" i="1" s="1"/>
  <c r="E60" i="1"/>
  <c r="F60" i="1" s="1"/>
  <c r="G60" i="1" s="1"/>
  <c r="I60" i="1" s="1"/>
  <c r="E61" i="1"/>
  <c r="F61" i="1" s="1"/>
  <c r="G61" i="1" s="1"/>
  <c r="I61" i="1" s="1"/>
  <c r="E62" i="1"/>
  <c r="F62" i="1" s="1"/>
  <c r="G62" i="1" s="1"/>
  <c r="I62" i="1" s="1"/>
  <c r="E63" i="1"/>
  <c r="F63" i="1" s="1"/>
  <c r="G63" i="1" s="1"/>
  <c r="I63" i="1" s="1"/>
  <c r="E64" i="1"/>
  <c r="F64" i="1" s="1"/>
  <c r="G64" i="1" s="1"/>
  <c r="I64" i="1" s="1"/>
  <c r="E65" i="1"/>
  <c r="F65" i="1" s="1"/>
  <c r="G65" i="1" s="1"/>
  <c r="I65" i="1" s="1"/>
  <c r="E66" i="1"/>
  <c r="F66" i="1" s="1"/>
  <c r="G66" i="1" s="1"/>
  <c r="I66" i="1" s="1"/>
  <c r="E67" i="1"/>
  <c r="F67" i="1" s="1"/>
  <c r="G67" i="1" s="1"/>
  <c r="I67" i="1" s="1"/>
  <c r="E68" i="1"/>
  <c r="F68" i="1"/>
  <c r="G68" i="1" s="1"/>
  <c r="I68" i="1" s="1"/>
  <c r="E69" i="1"/>
  <c r="F69" i="1" s="1"/>
  <c r="G69" i="1" s="1"/>
  <c r="I69" i="1" s="1"/>
  <c r="E70" i="1"/>
  <c r="F70" i="1" s="1"/>
  <c r="G70" i="1" s="1"/>
  <c r="I70" i="1" s="1"/>
  <c r="E71" i="1"/>
  <c r="F71" i="1" s="1"/>
  <c r="G71" i="1" s="1"/>
  <c r="I71" i="1" s="1"/>
  <c r="E21" i="1"/>
  <c r="F21" i="1"/>
  <c r="G21" i="1" s="1"/>
  <c r="I21" i="1" s="1"/>
  <c r="E48" i="1"/>
  <c r="F48" i="1" s="1"/>
  <c r="G48" i="1" s="1"/>
  <c r="H48" i="1" s="1"/>
  <c r="F1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21" i="1"/>
  <c r="G11" i="1"/>
  <c r="F14" i="1"/>
  <c r="C17" i="1"/>
  <c r="Q48" i="1"/>
  <c r="C11" i="1"/>
  <c r="F15" i="1" l="1"/>
  <c r="C12" i="1"/>
  <c r="O72" i="1" l="1"/>
  <c r="C16" i="1"/>
  <c r="D18" i="1" s="1"/>
  <c r="O66" i="1"/>
  <c r="O34" i="1"/>
  <c r="O63" i="1"/>
  <c r="O45" i="1"/>
  <c r="O53" i="1"/>
  <c r="O55" i="1"/>
  <c r="O36" i="1"/>
  <c r="O33" i="1"/>
  <c r="O51" i="1"/>
  <c r="O37" i="1"/>
  <c r="O29" i="1"/>
  <c r="O41" i="1"/>
  <c r="O59" i="1"/>
  <c r="O35" i="1"/>
  <c r="O61" i="1"/>
  <c r="O54" i="1"/>
  <c r="O40" i="1"/>
  <c r="O43" i="1"/>
  <c r="O22" i="1"/>
  <c r="O64" i="1"/>
  <c r="O65" i="1"/>
  <c r="O46" i="1"/>
  <c r="O31" i="1"/>
  <c r="O32" i="1"/>
  <c r="O71" i="1"/>
  <c r="O30" i="1"/>
  <c r="O62" i="1"/>
  <c r="O56" i="1"/>
  <c r="O28" i="1"/>
  <c r="O21" i="1"/>
  <c r="O68" i="1"/>
  <c r="O42" i="1"/>
  <c r="O48" i="1"/>
  <c r="C15" i="1"/>
  <c r="O50" i="1"/>
  <c r="O23" i="1"/>
  <c r="O60" i="1"/>
  <c r="O44" i="1"/>
  <c r="O25" i="1"/>
  <c r="O67" i="1"/>
  <c r="O47" i="1"/>
  <c r="O52" i="1"/>
  <c r="O70" i="1"/>
  <c r="O57" i="1"/>
  <c r="O69" i="1"/>
  <c r="O26" i="1"/>
  <c r="O49" i="1"/>
  <c r="O27" i="1"/>
  <c r="O58" i="1"/>
  <c r="O38" i="1"/>
  <c r="O24" i="1"/>
  <c r="O39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<sst xmlns="http://schemas.openxmlformats.org/spreadsheetml/2006/main" count="219" uniqueCount="61">
  <si>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</si>
  <si>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</si>
  <si>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</si>
  <si>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</si>
  <si>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</si>
  <si>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</si>
  <si>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</si>
  <si>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</si>
  <si>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</si>
  <si>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</si>
  <si>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</si>
  <si>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</si>
  <si>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</si>
  <si>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</si>
  <si>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</si>
  <si>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</si>
  <si>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</si>
  <si>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</si>
  <si>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</si>
  <si>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</si>
  <si>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</si>
  <si>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</si>
  <si>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</si>
  <si>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</si>
  <si>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</si>
  <si>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</si>
  <si>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</si>
  <si>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</si>
  <si>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</si>
  <si>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</si>
  <si>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</si>
  <si>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</si>
  <si>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</si>
  <si>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</si>
  <si>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</si>
  <si>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</si>
  <si>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</si>
  <si>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</si>
  <si>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</si>
  <si>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</si>
  <si>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AG Phe</t>
  </si>
  <si>
    <t>J.M. Kreiner, 2004, Acta Astronomica, vol. 54, pp 207-210.</t>
  </si>
  <si>
    <t>AG Phe / GSC 7525-0713</t>
  </si>
  <si>
    <t>G7525-0713</t>
  </si>
  <si>
    <t>EA/KE:</t>
  </si>
  <si>
    <t>Kreiner</t>
  </si>
  <si>
    <t>IBVS 4052</t>
  </si>
  <si>
    <t>I</t>
  </si>
  <si>
    <t>IBVS 1830</t>
  </si>
  <si>
    <t>pg</t>
  </si>
  <si>
    <t>??</t>
  </si>
  <si>
    <t>IBVS 3948</t>
  </si>
  <si>
    <t>II</t>
  </si>
  <si>
    <t/>
  </si>
  <si>
    <t>Period verified by ToMcat 2012-03-29</t>
  </si>
  <si>
    <t>CCD</t>
  </si>
  <si>
    <t xml:space="preserve">Mag </t>
  </si>
  <si>
    <t>8.87-9.36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</si>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</sst>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16" fillId="0" borderId="0" xfId="0" applyFont="1" applyAlignment="1"/>
    <xf numFmtId="0" fontId="0" fillId="0" borderId="5" xfId="0" applyBorder="1">
      <alignment vertical="top"/>
    </xf>
    <xf numFmtId="0" fontId="1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0" fillId="0" borderId="4" xfId="0" applyBorder="1" applyAlignment="1">
      <alignment horizontal="center" vertical="center"/>
    </xf>
    <xf numFmtId="0" fontId="16" fillId="2" borderId="9" xfId="0" applyFont="1" applyFill="1" applyBorder="1" applyAlignment="1">
      <alignment horizontal="right" vertical="center"/>
    </xf>
    <xf numFmtId="0" fontId="16" fillId="2" borderId="10" xfId="0" applyFont="1" applyFill="1" applyBorder="1" applyAlignment="1">
      <alignment horizontal="center"/>
    </xf>
    <xf numFmtId="0" fontId="17" fillId="0" borderId="11" xfId="0" applyFont="1" applyBorder="1" applyAlignment="1">
      <alignment horizontal="right" vertical="center"/>
    </xf>
    <xf numFmtId="0" fontId="12" fillId="0" borderId="12" xfId="0" applyFont="1" applyBorder="1" applyAlignment="1"/>
    <xf numFmtId="0" fontId="9" fillId="0" borderId="12" xfId="0" applyFont="1" applyBorder="1" applyAlignment="1"/>
    <xf numFmtId="0" fontId="8" fillId="0" borderId="12" xfId="0" applyFont="1" applyBorder="1" applyAlignment="1"/>
    <xf numFmtId="22" fontId="8" fillId="0" borderId="12" xfId="0" applyNumberFormat="1" applyFont="1" applyBorder="1" applyAlignment="1"/>
    <xf numFmtId="22" fontId="18" fillId="0" borderId="13" xfId="0" applyNumberFormat="1" applyFont="1" applyBorder="1" applyAlignment="1"/>
    <xf numFmtId="0" fontId="17" fillId="0" borderId="14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Phe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Active!$D$21:$D$197</c:f>
                <c:numCache>
                  <c:formatCode>General</c:formatCode>
                  <c:ptCount val="1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plus>
            <c:minus>
              <c:numRef>
                <c:f>Active!$D$21:$D$197</c:f>
                <c:numCache>
                  <c:formatCode>General</c:formatCode>
                  <c:ptCount val="1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Active!$F$21:$F$957</c:f>
              <c:numCache>
                <c:formatCode>General</c:formatCode>
                <c:ptCount val="937"/>
                <c:pt idx="0">
                  <c:v>-7760</c:v>
                </c:pt>
                <c:pt idx="1">
                  <c:v>-7752</c:v>
                </c:pt>
                <c:pt idx="2">
                  <c:v>-7748</c:v>
                </c:pt>
                <c:pt idx="3">
                  <c:v>-7719</c:v>
                </c:pt>
                <c:pt idx="4">
                  <c:v>-7356</c:v>
                </c:pt>
                <c:pt idx="5">
                  <c:v>-7319</c:v>
                </c:pt>
                <c:pt idx="6">
                  <c:v>-7282</c:v>
                </c:pt>
                <c:pt idx="7">
                  <c:v>-7249</c:v>
                </c:pt>
                <c:pt idx="8">
                  <c:v>-6775</c:v>
                </c:pt>
                <c:pt idx="9">
                  <c:v>-6367</c:v>
                </c:pt>
                <c:pt idx="10">
                  <c:v>-6338</c:v>
                </c:pt>
                <c:pt idx="11">
                  <c:v>-4972</c:v>
                </c:pt>
                <c:pt idx="12">
                  <c:v>-4825</c:v>
                </c:pt>
                <c:pt idx="13">
                  <c:v>-4432</c:v>
                </c:pt>
                <c:pt idx="14">
                  <c:v>-519</c:v>
                </c:pt>
                <c:pt idx="15">
                  <c:v>-519</c:v>
                </c:pt>
                <c:pt idx="16">
                  <c:v>-519</c:v>
                </c:pt>
                <c:pt idx="17">
                  <c:v>-519</c:v>
                </c:pt>
                <c:pt idx="18">
                  <c:v>-515</c:v>
                </c:pt>
                <c:pt idx="19">
                  <c:v>-515</c:v>
                </c:pt>
                <c:pt idx="20">
                  <c:v>-515</c:v>
                </c:pt>
                <c:pt idx="21">
                  <c:v>-515</c:v>
                </c:pt>
                <c:pt idx="22">
                  <c:v>-355</c:v>
                </c:pt>
                <c:pt idx="23">
                  <c:v>-355</c:v>
                </c:pt>
                <c:pt idx="24">
                  <c:v>-355</c:v>
                </c:pt>
                <c:pt idx="25">
                  <c:v>-355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2404</c:v>
                </c:pt>
                <c:pt idx="44">
                  <c:v>2404</c:v>
                </c:pt>
                <c:pt idx="45">
                  <c:v>2404</c:v>
                </c:pt>
                <c:pt idx="46">
                  <c:v>2407</c:v>
                </c:pt>
                <c:pt idx="47">
                  <c:v>2407</c:v>
                </c:pt>
                <c:pt idx="48">
                  <c:v>2409.5</c:v>
                </c:pt>
                <c:pt idx="49">
                  <c:v>2409.5</c:v>
                </c:pt>
                <c:pt idx="50">
                  <c:v>2409.5</c:v>
                </c:pt>
                <c:pt idx="51">
                  <c:v>11028</c:v>
                </c:pt>
              </c:numCache>
            </c:numRef>
          </c:xVal>
          <c:yVal>
            <c:numRef>
              <c:f>Active!$H$21:$H$957</c:f>
              <c:numCache>
                <c:formatCode>General</c:formatCode>
                <c:ptCount val="937"/>
                <c:pt idx="2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DB-44E6-BF10-ECD0949CC02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plus>
            <c:min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Active!$F$21:$F$957</c:f>
              <c:numCache>
                <c:formatCode>General</c:formatCode>
                <c:ptCount val="937"/>
                <c:pt idx="0">
                  <c:v>-7760</c:v>
                </c:pt>
                <c:pt idx="1">
                  <c:v>-7752</c:v>
                </c:pt>
                <c:pt idx="2">
                  <c:v>-7748</c:v>
                </c:pt>
                <c:pt idx="3">
                  <c:v>-7719</c:v>
                </c:pt>
                <c:pt idx="4">
                  <c:v>-7356</c:v>
                </c:pt>
                <c:pt idx="5">
                  <c:v>-7319</c:v>
                </c:pt>
                <c:pt idx="6">
                  <c:v>-7282</c:v>
                </c:pt>
                <c:pt idx="7">
                  <c:v>-7249</c:v>
                </c:pt>
                <c:pt idx="8">
                  <c:v>-6775</c:v>
                </c:pt>
                <c:pt idx="9">
                  <c:v>-6367</c:v>
                </c:pt>
                <c:pt idx="10">
                  <c:v>-6338</c:v>
                </c:pt>
                <c:pt idx="11">
                  <c:v>-4972</c:v>
                </c:pt>
                <c:pt idx="12">
                  <c:v>-4825</c:v>
                </c:pt>
                <c:pt idx="13">
                  <c:v>-4432</c:v>
                </c:pt>
                <c:pt idx="14">
                  <c:v>-519</c:v>
                </c:pt>
                <c:pt idx="15">
                  <c:v>-519</c:v>
                </c:pt>
                <c:pt idx="16">
                  <c:v>-519</c:v>
                </c:pt>
                <c:pt idx="17">
                  <c:v>-519</c:v>
                </c:pt>
                <c:pt idx="18">
                  <c:v>-515</c:v>
                </c:pt>
                <c:pt idx="19">
                  <c:v>-515</c:v>
                </c:pt>
                <c:pt idx="20">
                  <c:v>-515</c:v>
                </c:pt>
                <c:pt idx="21">
                  <c:v>-515</c:v>
                </c:pt>
                <c:pt idx="22">
                  <c:v>-355</c:v>
                </c:pt>
                <c:pt idx="23">
                  <c:v>-355</c:v>
                </c:pt>
                <c:pt idx="24">
                  <c:v>-355</c:v>
                </c:pt>
                <c:pt idx="25">
                  <c:v>-355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2404</c:v>
                </c:pt>
                <c:pt idx="44">
                  <c:v>2404</c:v>
                </c:pt>
                <c:pt idx="45">
                  <c:v>2404</c:v>
                </c:pt>
                <c:pt idx="46">
                  <c:v>2407</c:v>
                </c:pt>
                <c:pt idx="47">
                  <c:v>2407</c:v>
                </c:pt>
                <c:pt idx="48">
                  <c:v>2409.5</c:v>
                </c:pt>
                <c:pt idx="49">
                  <c:v>2409.5</c:v>
                </c:pt>
                <c:pt idx="50">
                  <c:v>2409.5</c:v>
                </c:pt>
                <c:pt idx="51">
                  <c:v>11028</c:v>
                </c:pt>
              </c:numCache>
            </c:numRef>
          </c:xVal>
          <c:yVal>
            <c:numRef>
              <c:f>Active!$I$21:$I$957</c:f>
              <c:numCache>
                <c:formatCode>General</c:formatCode>
                <c:ptCount val="937"/>
                <c:pt idx="0">
                  <c:v>-6.2316000039572828E-3</c:v>
                </c:pt>
                <c:pt idx="1">
                  <c:v>-4.4936320002307184E-2</c:v>
                </c:pt>
                <c:pt idx="2">
                  <c:v>-6.628867999825161E-2</c:v>
                </c:pt>
                <c:pt idx="3">
                  <c:v>-4.8093289995449595E-2</c:v>
                </c:pt>
                <c:pt idx="4">
                  <c:v>1.8003999866778031E-4</c:v>
                </c:pt>
                <c:pt idx="5">
                  <c:v>-2.9329289995075669E-2</c:v>
                </c:pt>
                <c:pt idx="6">
                  <c:v>-4.8838619994057808E-2</c:v>
                </c:pt>
                <c:pt idx="7">
                  <c:v>-8.9955900039058179E-3</c:v>
                </c:pt>
                <c:pt idx="8">
                  <c:v>-2.925025000149617E-2</c:v>
                </c:pt>
                <c:pt idx="9">
                  <c:v>-6.7190970003139228E-2</c:v>
                </c:pt>
                <c:pt idx="10">
                  <c:v>-4.3995580002956558E-2</c:v>
                </c:pt>
                <c:pt idx="11">
                  <c:v>-2.0826519998081494E-2</c:v>
                </c:pt>
                <c:pt idx="12">
                  <c:v>1.3474250001308974E-2</c:v>
                </c:pt>
                <c:pt idx="13">
                  <c:v>-4.3395119995693676E-2</c:v>
                </c:pt>
                <c:pt idx="14">
                  <c:v>1.5870999777689576E-4</c:v>
                </c:pt>
                <c:pt idx="15">
                  <c:v>5.5870999494800344E-4</c:v>
                </c:pt>
                <c:pt idx="16">
                  <c:v>6.7870999919250607E-4</c:v>
                </c:pt>
                <c:pt idx="17">
                  <c:v>1.2587099990923889E-3</c:v>
                </c:pt>
                <c:pt idx="18">
                  <c:v>-2.9364999500103295E-4</c:v>
                </c:pt>
                <c:pt idx="19">
                  <c:v>-1.0364999616285786E-4</c:v>
                </c:pt>
                <c:pt idx="20">
                  <c:v>-9.3650000053457916E-5</c:v>
                </c:pt>
                <c:pt idx="21">
                  <c:v>6.3500046962872148E-6</c:v>
                </c:pt>
                <c:pt idx="22">
                  <c:v>-1.488050002080854E-3</c:v>
                </c:pt>
                <c:pt idx="23">
                  <c:v>-1.0880500049097463E-3</c:v>
                </c:pt>
                <c:pt idx="24">
                  <c:v>-7.6805000571766868E-4</c:v>
                </c:pt>
                <c:pt idx="25">
                  <c:v>-3.8805000076536089E-4</c:v>
                </c:pt>
                <c:pt idx="26">
                  <c:v>-9.9999961093999445E-6</c:v>
                </c:pt>
                <c:pt idx="28">
                  <c:v>5.0000002374872565E-5</c:v>
                </c:pt>
                <c:pt idx="29">
                  <c:v>9.0000001364387572E-5</c:v>
                </c:pt>
                <c:pt idx="30">
                  <c:v>2.9000000358792022E-4</c:v>
                </c:pt>
                <c:pt idx="31">
                  <c:v>-4.8089998017530888E-5</c:v>
                </c:pt>
                <c:pt idx="32">
                  <c:v>3.7190999864833429E-4</c:v>
                </c:pt>
                <c:pt idx="33">
                  <c:v>5.5191000137710944E-4</c:v>
                </c:pt>
                <c:pt idx="34">
                  <c:v>7.5191000360064209E-4</c:v>
                </c:pt>
                <c:pt idx="35">
                  <c:v>2.1521909999137279E-2</c:v>
                </c:pt>
                <c:pt idx="36">
                  <c:v>-1.7623599997023121E-3</c:v>
                </c:pt>
                <c:pt idx="37">
                  <c:v>-4.6236000343924388E-4</c:v>
                </c:pt>
                <c:pt idx="38">
                  <c:v>-3.9236000156961381E-4</c:v>
                </c:pt>
                <c:pt idx="39">
                  <c:v>-6.2360006268136203E-5</c:v>
                </c:pt>
                <c:pt idx="40">
                  <c:v>-4.5000342652201653E-7</c:v>
                </c:pt>
                <c:pt idx="41">
                  <c:v>1.9954999879701063E-4</c:v>
                </c:pt>
                <c:pt idx="42">
                  <c:v>5.9954999596811831E-4</c:v>
                </c:pt>
                <c:pt idx="43">
                  <c:v>2.1216399982222356E-3</c:v>
                </c:pt>
                <c:pt idx="44">
                  <c:v>2.3216400004457682E-3</c:v>
                </c:pt>
                <c:pt idx="45">
                  <c:v>2.4216399979195558E-3</c:v>
                </c:pt>
                <c:pt idx="46">
                  <c:v>2.5073700016946532E-3</c:v>
                </c:pt>
                <c:pt idx="47">
                  <c:v>2.7073700039181858E-3</c:v>
                </c:pt>
                <c:pt idx="48">
                  <c:v>2.0621450021280907E-3</c:v>
                </c:pt>
                <c:pt idx="49">
                  <c:v>3.5621450006146915E-3</c:v>
                </c:pt>
                <c:pt idx="50">
                  <c:v>4.1621450000093319E-3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DB-44E6-BF10-ECD0949CC0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plus>
            <c:min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Active!$F$21:$F$957</c:f>
              <c:numCache>
                <c:formatCode>General</c:formatCode>
                <c:ptCount val="937"/>
                <c:pt idx="0">
                  <c:v>-7760</c:v>
                </c:pt>
                <c:pt idx="1">
                  <c:v>-7752</c:v>
                </c:pt>
                <c:pt idx="2">
                  <c:v>-7748</c:v>
                </c:pt>
                <c:pt idx="3">
                  <c:v>-7719</c:v>
                </c:pt>
                <c:pt idx="4">
                  <c:v>-7356</c:v>
                </c:pt>
                <c:pt idx="5">
                  <c:v>-7319</c:v>
                </c:pt>
                <c:pt idx="6">
                  <c:v>-7282</c:v>
                </c:pt>
                <c:pt idx="7">
                  <c:v>-7249</c:v>
                </c:pt>
                <c:pt idx="8">
                  <c:v>-6775</c:v>
                </c:pt>
                <c:pt idx="9">
                  <c:v>-6367</c:v>
                </c:pt>
                <c:pt idx="10">
                  <c:v>-6338</c:v>
                </c:pt>
                <c:pt idx="11">
                  <c:v>-4972</c:v>
                </c:pt>
                <c:pt idx="12">
                  <c:v>-4825</c:v>
                </c:pt>
                <c:pt idx="13">
                  <c:v>-4432</c:v>
                </c:pt>
                <c:pt idx="14">
                  <c:v>-519</c:v>
                </c:pt>
                <c:pt idx="15">
                  <c:v>-519</c:v>
                </c:pt>
                <c:pt idx="16">
                  <c:v>-519</c:v>
                </c:pt>
                <c:pt idx="17">
                  <c:v>-519</c:v>
                </c:pt>
                <c:pt idx="18">
                  <c:v>-515</c:v>
                </c:pt>
                <c:pt idx="19">
                  <c:v>-515</c:v>
                </c:pt>
                <c:pt idx="20">
                  <c:v>-515</c:v>
                </c:pt>
                <c:pt idx="21">
                  <c:v>-515</c:v>
                </c:pt>
                <c:pt idx="22">
                  <c:v>-355</c:v>
                </c:pt>
                <c:pt idx="23">
                  <c:v>-355</c:v>
                </c:pt>
                <c:pt idx="24">
                  <c:v>-355</c:v>
                </c:pt>
                <c:pt idx="25">
                  <c:v>-355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2404</c:v>
                </c:pt>
                <c:pt idx="44">
                  <c:v>2404</c:v>
                </c:pt>
                <c:pt idx="45">
                  <c:v>2404</c:v>
                </c:pt>
                <c:pt idx="46">
                  <c:v>2407</c:v>
                </c:pt>
                <c:pt idx="47">
                  <c:v>2407</c:v>
                </c:pt>
                <c:pt idx="48">
                  <c:v>2409.5</c:v>
                </c:pt>
                <c:pt idx="49">
                  <c:v>2409.5</c:v>
                </c:pt>
                <c:pt idx="50">
                  <c:v>2409.5</c:v>
                </c:pt>
                <c:pt idx="51">
                  <c:v>11028</c:v>
                </c:pt>
              </c:numCache>
            </c:numRef>
          </c:xVal>
          <c:yVal>
            <c:numRef>
              <c:f>Active!$J$21:$J$957</c:f>
              <c:numCache>
                <c:formatCode>General</c:formatCode>
                <c:ptCount val="937"/>
                <c:pt idx="51">
                  <c:v>2.0533479997538961E-2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DB-44E6-BF10-ECD0949CC0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plus>
            <c:min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Active!$F$21:$F$957</c:f>
              <c:numCache>
                <c:formatCode>General</c:formatCode>
                <c:ptCount val="937"/>
                <c:pt idx="0">
                  <c:v>-7760</c:v>
                </c:pt>
                <c:pt idx="1">
                  <c:v>-7752</c:v>
                </c:pt>
                <c:pt idx="2">
                  <c:v>-7748</c:v>
                </c:pt>
                <c:pt idx="3">
                  <c:v>-7719</c:v>
                </c:pt>
                <c:pt idx="4">
                  <c:v>-7356</c:v>
                </c:pt>
                <c:pt idx="5">
                  <c:v>-7319</c:v>
                </c:pt>
                <c:pt idx="6">
                  <c:v>-7282</c:v>
                </c:pt>
                <c:pt idx="7">
                  <c:v>-7249</c:v>
                </c:pt>
                <c:pt idx="8">
                  <c:v>-6775</c:v>
                </c:pt>
                <c:pt idx="9">
                  <c:v>-6367</c:v>
                </c:pt>
                <c:pt idx="10">
                  <c:v>-6338</c:v>
                </c:pt>
                <c:pt idx="11">
                  <c:v>-4972</c:v>
                </c:pt>
                <c:pt idx="12">
                  <c:v>-4825</c:v>
                </c:pt>
                <c:pt idx="13">
                  <c:v>-4432</c:v>
                </c:pt>
                <c:pt idx="14">
                  <c:v>-519</c:v>
                </c:pt>
                <c:pt idx="15">
                  <c:v>-519</c:v>
                </c:pt>
                <c:pt idx="16">
                  <c:v>-519</c:v>
                </c:pt>
                <c:pt idx="17">
                  <c:v>-519</c:v>
                </c:pt>
                <c:pt idx="18">
                  <c:v>-515</c:v>
                </c:pt>
                <c:pt idx="19">
                  <c:v>-515</c:v>
                </c:pt>
                <c:pt idx="20">
                  <c:v>-515</c:v>
                </c:pt>
                <c:pt idx="21">
                  <c:v>-515</c:v>
                </c:pt>
                <c:pt idx="22">
                  <c:v>-355</c:v>
                </c:pt>
                <c:pt idx="23">
                  <c:v>-355</c:v>
                </c:pt>
                <c:pt idx="24">
                  <c:v>-355</c:v>
                </c:pt>
                <c:pt idx="25">
                  <c:v>-355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2404</c:v>
                </c:pt>
                <c:pt idx="44">
                  <c:v>2404</c:v>
                </c:pt>
                <c:pt idx="45">
                  <c:v>2404</c:v>
                </c:pt>
                <c:pt idx="46">
                  <c:v>2407</c:v>
                </c:pt>
                <c:pt idx="47">
                  <c:v>2407</c:v>
                </c:pt>
                <c:pt idx="48">
                  <c:v>2409.5</c:v>
                </c:pt>
                <c:pt idx="49">
                  <c:v>2409.5</c:v>
                </c:pt>
                <c:pt idx="50">
                  <c:v>2409.5</c:v>
                </c:pt>
                <c:pt idx="51">
                  <c:v>11028</c:v>
                </c:pt>
              </c:numCache>
            </c:numRef>
          </c:xVal>
          <c:yVal>
            <c:numRef>
              <c:f>Active!$K$21:$K$957</c:f>
              <c:numCache>
                <c:formatCode>General</c:formatCode>
                <c:ptCount val="9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DB-44E6-BF10-ECD0949CC0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plus>
            <c:min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Active!$F$21:$F$957</c:f>
              <c:numCache>
                <c:formatCode>General</c:formatCode>
                <c:ptCount val="937"/>
                <c:pt idx="0">
                  <c:v>-7760</c:v>
                </c:pt>
                <c:pt idx="1">
                  <c:v>-7752</c:v>
                </c:pt>
                <c:pt idx="2">
                  <c:v>-7748</c:v>
                </c:pt>
                <c:pt idx="3">
                  <c:v>-7719</c:v>
                </c:pt>
                <c:pt idx="4">
                  <c:v>-7356</c:v>
                </c:pt>
                <c:pt idx="5">
                  <c:v>-7319</c:v>
                </c:pt>
                <c:pt idx="6">
                  <c:v>-7282</c:v>
                </c:pt>
                <c:pt idx="7">
                  <c:v>-7249</c:v>
                </c:pt>
                <c:pt idx="8">
                  <c:v>-6775</c:v>
                </c:pt>
                <c:pt idx="9">
                  <c:v>-6367</c:v>
                </c:pt>
                <c:pt idx="10">
                  <c:v>-6338</c:v>
                </c:pt>
                <c:pt idx="11">
                  <c:v>-4972</c:v>
                </c:pt>
                <c:pt idx="12">
                  <c:v>-4825</c:v>
                </c:pt>
                <c:pt idx="13">
                  <c:v>-4432</c:v>
                </c:pt>
                <c:pt idx="14">
                  <c:v>-519</c:v>
                </c:pt>
                <c:pt idx="15">
                  <c:v>-519</c:v>
                </c:pt>
                <c:pt idx="16">
                  <c:v>-519</c:v>
                </c:pt>
                <c:pt idx="17">
                  <c:v>-519</c:v>
                </c:pt>
                <c:pt idx="18">
                  <c:v>-515</c:v>
                </c:pt>
                <c:pt idx="19">
                  <c:v>-515</c:v>
                </c:pt>
                <c:pt idx="20">
                  <c:v>-515</c:v>
                </c:pt>
                <c:pt idx="21">
                  <c:v>-515</c:v>
                </c:pt>
                <c:pt idx="22">
                  <c:v>-355</c:v>
                </c:pt>
                <c:pt idx="23">
                  <c:v>-355</c:v>
                </c:pt>
                <c:pt idx="24">
                  <c:v>-355</c:v>
                </c:pt>
                <c:pt idx="25">
                  <c:v>-355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2404</c:v>
                </c:pt>
                <c:pt idx="44">
                  <c:v>2404</c:v>
                </c:pt>
                <c:pt idx="45">
                  <c:v>2404</c:v>
                </c:pt>
                <c:pt idx="46">
                  <c:v>2407</c:v>
                </c:pt>
                <c:pt idx="47">
                  <c:v>2407</c:v>
                </c:pt>
                <c:pt idx="48">
                  <c:v>2409.5</c:v>
                </c:pt>
                <c:pt idx="49">
                  <c:v>2409.5</c:v>
                </c:pt>
                <c:pt idx="50">
                  <c:v>2409.5</c:v>
                </c:pt>
                <c:pt idx="51">
                  <c:v>11028</c:v>
                </c:pt>
              </c:numCache>
            </c:numRef>
          </c:xVal>
          <c:yVal>
            <c:numRef>
              <c:f>Active!$L$21:$L$957</c:f>
              <c:numCache>
                <c:formatCode>General</c:formatCode>
                <c:ptCount val="9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DB-44E6-BF10-ECD0949CC0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plus>
            <c:min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Active!$F$21:$F$957</c:f>
              <c:numCache>
                <c:formatCode>General</c:formatCode>
                <c:ptCount val="937"/>
                <c:pt idx="0">
                  <c:v>-7760</c:v>
                </c:pt>
                <c:pt idx="1">
                  <c:v>-7752</c:v>
                </c:pt>
                <c:pt idx="2">
                  <c:v>-7748</c:v>
                </c:pt>
                <c:pt idx="3">
                  <c:v>-7719</c:v>
                </c:pt>
                <c:pt idx="4">
                  <c:v>-7356</c:v>
                </c:pt>
                <c:pt idx="5">
                  <c:v>-7319</c:v>
                </c:pt>
                <c:pt idx="6">
                  <c:v>-7282</c:v>
                </c:pt>
                <c:pt idx="7">
                  <c:v>-7249</c:v>
                </c:pt>
                <c:pt idx="8">
                  <c:v>-6775</c:v>
                </c:pt>
                <c:pt idx="9">
                  <c:v>-6367</c:v>
                </c:pt>
                <c:pt idx="10">
                  <c:v>-6338</c:v>
                </c:pt>
                <c:pt idx="11">
                  <c:v>-4972</c:v>
                </c:pt>
                <c:pt idx="12">
                  <c:v>-4825</c:v>
                </c:pt>
                <c:pt idx="13">
                  <c:v>-4432</c:v>
                </c:pt>
                <c:pt idx="14">
                  <c:v>-519</c:v>
                </c:pt>
                <c:pt idx="15">
                  <c:v>-519</c:v>
                </c:pt>
                <c:pt idx="16">
                  <c:v>-519</c:v>
                </c:pt>
                <c:pt idx="17">
                  <c:v>-519</c:v>
                </c:pt>
                <c:pt idx="18">
                  <c:v>-515</c:v>
                </c:pt>
                <c:pt idx="19">
                  <c:v>-515</c:v>
                </c:pt>
                <c:pt idx="20">
                  <c:v>-515</c:v>
                </c:pt>
                <c:pt idx="21">
                  <c:v>-515</c:v>
                </c:pt>
                <c:pt idx="22">
                  <c:v>-355</c:v>
                </c:pt>
                <c:pt idx="23">
                  <c:v>-355</c:v>
                </c:pt>
                <c:pt idx="24">
                  <c:v>-355</c:v>
                </c:pt>
                <c:pt idx="25">
                  <c:v>-355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2404</c:v>
                </c:pt>
                <c:pt idx="44">
                  <c:v>2404</c:v>
                </c:pt>
                <c:pt idx="45">
                  <c:v>2404</c:v>
                </c:pt>
                <c:pt idx="46">
                  <c:v>2407</c:v>
                </c:pt>
                <c:pt idx="47">
                  <c:v>2407</c:v>
                </c:pt>
                <c:pt idx="48">
                  <c:v>2409.5</c:v>
                </c:pt>
                <c:pt idx="49">
                  <c:v>2409.5</c:v>
                </c:pt>
                <c:pt idx="50">
                  <c:v>2409.5</c:v>
                </c:pt>
                <c:pt idx="51">
                  <c:v>11028</c:v>
                </c:pt>
              </c:numCache>
            </c:numRef>
          </c:xVal>
          <c:yVal>
            <c:numRef>
              <c:f>Active!$M$21:$M$957</c:f>
              <c:numCache>
                <c:formatCode>General</c:formatCode>
                <c:ptCount val="9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DB-44E6-BF10-ECD0949CC0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plus>
            <c:minus>
              <c:numRef>
                <c:f>Active!$D$21:$D$957</c:f>
                <c:numCache>
                  <c:formatCode>General</c:formatCode>
                  <c:ptCount val="93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4.8999999999999998E-4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1.3999999999999999E-4</c:v>
                  </c:pt>
                  <c:pt idx="20">
                    <c:v>8.9999999999999998E-4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2.9999999999999997E-4</c:v>
                  </c:pt>
                  <c:pt idx="24">
                    <c:v>3.6999999999999999E-4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9.0000000000000006E-5</c:v>
                  </c:pt>
                  <c:pt idx="29">
                    <c:v>4.0000000000000002E-4</c:v>
                  </c:pt>
                  <c:pt idx="30">
                    <c:v>8.0000000000000004E-4</c:v>
                  </c:pt>
                  <c:pt idx="31">
                    <c:v>2.9999999999999997E-4</c:v>
                  </c:pt>
                  <c:pt idx="32">
                    <c:v>3.8999999999999999E-4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1.6000000000000001E-4</c:v>
                  </c:pt>
                  <c:pt idx="36">
                    <c:v>8.9999999999999998E-4</c:v>
                  </c:pt>
                  <c:pt idx="37">
                    <c:v>4.0000000000000002E-4</c:v>
                  </c:pt>
                  <c:pt idx="38">
                    <c:v>4.6999999999999999E-4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8.0000000000000004E-4</c:v>
                  </c:pt>
                  <c:pt idx="43">
                    <c:v>5.9999999999999995E-4</c:v>
                  </c:pt>
                  <c:pt idx="44">
                    <c:v>5.9999999999999995E-4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2.9999999999999997E-4</c:v>
                  </c:pt>
                  <c:pt idx="48">
                    <c:v>1.1000000000000001E-3</c:v>
                  </c:pt>
                  <c:pt idx="49">
                    <c:v>1.1000000000000001E-3</c:v>
                  </c:pt>
                  <c:pt idx="5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Active!$F$21:$F$957</c:f>
              <c:numCache>
                <c:formatCode>General</c:formatCode>
                <c:ptCount val="937"/>
                <c:pt idx="0">
                  <c:v>-7760</c:v>
                </c:pt>
                <c:pt idx="1">
                  <c:v>-7752</c:v>
                </c:pt>
                <c:pt idx="2">
                  <c:v>-7748</c:v>
                </c:pt>
                <c:pt idx="3">
                  <c:v>-7719</c:v>
                </c:pt>
                <c:pt idx="4">
                  <c:v>-7356</c:v>
                </c:pt>
                <c:pt idx="5">
                  <c:v>-7319</c:v>
                </c:pt>
                <c:pt idx="6">
                  <c:v>-7282</c:v>
                </c:pt>
                <c:pt idx="7">
                  <c:v>-7249</c:v>
                </c:pt>
                <c:pt idx="8">
                  <c:v>-6775</c:v>
                </c:pt>
                <c:pt idx="9">
                  <c:v>-6367</c:v>
                </c:pt>
                <c:pt idx="10">
                  <c:v>-6338</c:v>
                </c:pt>
                <c:pt idx="11">
                  <c:v>-4972</c:v>
                </c:pt>
                <c:pt idx="12">
                  <c:v>-4825</c:v>
                </c:pt>
                <c:pt idx="13">
                  <c:v>-4432</c:v>
                </c:pt>
                <c:pt idx="14">
                  <c:v>-519</c:v>
                </c:pt>
                <c:pt idx="15">
                  <c:v>-519</c:v>
                </c:pt>
                <c:pt idx="16">
                  <c:v>-519</c:v>
                </c:pt>
                <c:pt idx="17">
                  <c:v>-519</c:v>
                </c:pt>
                <c:pt idx="18">
                  <c:v>-515</c:v>
                </c:pt>
                <c:pt idx="19">
                  <c:v>-515</c:v>
                </c:pt>
                <c:pt idx="20">
                  <c:v>-515</c:v>
                </c:pt>
                <c:pt idx="21">
                  <c:v>-515</c:v>
                </c:pt>
                <c:pt idx="22">
                  <c:v>-355</c:v>
                </c:pt>
                <c:pt idx="23">
                  <c:v>-355</c:v>
                </c:pt>
                <c:pt idx="24">
                  <c:v>-355</c:v>
                </c:pt>
                <c:pt idx="25">
                  <c:v>-355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2404</c:v>
                </c:pt>
                <c:pt idx="44">
                  <c:v>2404</c:v>
                </c:pt>
                <c:pt idx="45">
                  <c:v>2404</c:v>
                </c:pt>
                <c:pt idx="46">
                  <c:v>2407</c:v>
                </c:pt>
                <c:pt idx="47">
                  <c:v>2407</c:v>
                </c:pt>
                <c:pt idx="48">
                  <c:v>2409.5</c:v>
                </c:pt>
                <c:pt idx="49">
                  <c:v>2409.5</c:v>
                </c:pt>
                <c:pt idx="50">
                  <c:v>2409.5</c:v>
                </c:pt>
                <c:pt idx="51">
                  <c:v>11028</c:v>
                </c:pt>
              </c:numCache>
            </c:numRef>
          </c:xVal>
          <c:yVal>
            <c:numRef>
              <c:f>Active!$N$21:$N$957</c:f>
              <c:numCache>
                <c:formatCode>General</c:formatCode>
                <c:ptCount val="9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DB-44E6-BF10-ECD0949CC0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Active!$F$21:$F$957</c:f>
              <c:numCache>
                <c:formatCode>General</c:formatCode>
                <c:ptCount val="937"/>
                <c:pt idx="0">
                  <c:v>-7760</c:v>
                </c:pt>
                <c:pt idx="1">
                  <c:v>-7752</c:v>
                </c:pt>
                <c:pt idx="2">
                  <c:v>-7748</c:v>
                </c:pt>
                <c:pt idx="3">
                  <c:v>-7719</c:v>
                </c:pt>
                <c:pt idx="4">
                  <c:v>-7356</c:v>
                </c:pt>
                <c:pt idx="5">
                  <c:v>-7319</c:v>
                </c:pt>
                <c:pt idx="6">
                  <c:v>-7282</c:v>
                </c:pt>
                <c:pt idx="7">
                  <c:v>-7249</c:v>
                </c:pt>
                <c:pt idx="8">
                  <c:v>-6775</c:v>
                </c:pt>
                <c:pt idx="9">
                  <c:v>-6367</c:v>
                </c:pt>
                <c:pt idx="10">
                  <c:v>-6338</c:v>
                </c:pt>
                <c:pt idx="11">
                  <c:v>-4972</c:v>
                </c:pt>
                <c:pt idx="12">
                  <c:v>-4825</c:v>
                </c:pt>
                <c:pt idx="13">
                  <c:v>-4432</c:v>
                </c:pt>
                <c:pt idx="14">
                  <c:v>-519</c:v>
                </c:pt>
                <c:pt idx="15">
                  <c:v>-519</c:v>
                </c:pt>
                <c:pt idx="16">
                  <c:v>-519</c:v>
                </c:pt>
                <c:pt idx="17">
                  <c:v>-519</c:v>
                </c:pt>
                <c:pt idx="18">
                  <c:v>-515</c:v>
                </c:pt>
                <c:pt idx="19">
                  <c:v>-515</c:v>
                </c:pt>
                <c:pt idx="20">
                  <c:v>-515</c:v>
                </c:pt>
                <c:pt idx="21">
                  <c:v>-515</c:v>
                </c:pt>
                <c:pt idx="22">
                  <c:v>-355</c:v>
                </c:pt>
                <c:pt idx="23">
                  <c:v>-355</c:v>
                </c:pt>
                <c:pt idx="24">
                  <c:v>-355</c:v>
                </c:pt>
                <c:pt idx="25">
                  <c:v>-355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2404</c:v>
                </c:pt>
                <c:pt idx="44">
                  <c:v>2404</c:v>
                </c:pt>
                <c:pt idx="45">
                  <c:v>2404</c:v>
                </c:pt>
                <c:pt idx="46">
                  <c:v>2407</c:v>
                </c:pt>
                <c:pt idx="47">
                  <c:v>2407</c:v>
                </c:pt>
                <c:pt idx="48">
                  <c:v>2409.5</c:v>
                </c:pt>
                <c:pt idx="49">
                  <c:v>2409.5</c:v>
                </c:pt>
                <c:pt idx="50">
                  <c:v>2409.5</c:v>
                </c:pt>
                <c:pt idx="51">
                  <c:v>11028</c:v>
                </c:pt>
              </c:numCache>
            </c:numRef>
          </c:xVal>
          <c:yVal>
            <c:numRef>
              <c:f>Active!$O$21:$O$957</c:f>
              <c:numCache>
                <c:formatCode>General</c:formatCode>
                <c:ptCount val="937"/>
                <c:pt idx="0">
                  <c:v>-3.2339160665097101E-2</c:v>
                </c:pt>
                <c:pt idx="1">
                  <c:v>-3.2308048466212741E-2</c:v>
                </c:pt>
                <c:pt idx="2">
                  <c:v>-3.2292492366770557E-2</c:v>
                </c:pt>
                <c:pt idx="3">
                  <c:v>-3.2179710645814742E-2</c:v>
                </c:pt>
                <c:pt idx="4">
                  <c:v>-3.0767994621436763E-2</c:v>
                </c:pt>
                <c:pt idx="5">
                  <c:v>-3.0624100701596581E-2</c:v>
                </c:pt>
                <c:pt idx="6">
                  <c:v>-3.0480206781756405E-2</c:v>
                </c:pt>
                <c:pt idx="7">
                  <c:v>-3.0351868961358407E-2</c:v>
                </c:pt>
                <c:pt idx="8">
                  <c:v>-2.8508471177459888E-2</c:v>
                </c:pt>
                <c:pt idx="9">
                  <c:v>-2.6921749034357366E-2</c:v>
                </c:pt>
                <c:pt idx="10">
                  <c:v>-2.6808967313401551E-2</c:v>
                </c:pt>
                <c:pt idx="11">
                  <c:v>-2.1496559353896542E-2</c:v>
                </c:pt>
                <c:pt idx="12">
                  <c:v>-2.0924872699396371E-2</c:v>
                </c:pt>
                <c:pt idx="13">
                  <c:v>-1.9396485929202033E-2</c:v>
                </c:pt>
                <c:pt idx="14">
                  <c:v>-4.1787316498879054E-3</c:v>
                </c:pt>
                <c:pt idx="15">
                  <c:v>-4.1787316498879054E-3</c:v>
                </c:pt>
                <c:pt idx="16">
                  <c:v>-4.1787316498879054E-3</c:v>
                </c:pt>
                <c:pt idx="17">
                  <c:v>-4.1787316498879054E-3</c:v>
                </c:pt>
                <c:pt idx="18">
                  <c:v>-4.1631755504457236E-3</c:v>
                </c:pt>
                <c:pt idx="19">
                  <c:v>-4.1631755504457236E-3</c:v>
                </c:pt>
                <c:pt idx="20">
                  <c:v>-4.1631755504457236E-3</c:v>
                </c:pt>
                <c:pt idx="21">
                  <c:v>-4.1631755504457236E-3</c:v>
                </c:pt>
                <c:pt idx="22">
                  <c:v>-3.5409315727584602E-3</c:v>
                </c:pt>
                <c:pt idx="23">
                  <c:v>-3.5409315727584602E-3</c:v>
                </c:pt>
                <c:pt idx="24">
                  <c:v>-3.5409315727584602E-3</c:v>
                </c:pt>
                <c:pt idx="25">
                  <c:v>-3.5409315727584602E-3</c:v>
                </c:pt>
                <c:pt idx="26">
                  <c:v>-2.1603277472648456E-3</c:v>
                </c:pt>
                <c:pt idx="27">
                  <c:v>-2.1603277472648456E-3</c:v>
                </c:pt>
                <c:pt idx="28">
                  <c:v>-2.1603277472648456E-3</c:v>
                </c:pt>
                <c:pt idx="29">
                  <c:v>-2.1603277472648456E-3</c:v>
                </c:pt>
                <c:pt idx="30">
                  <c:v>-2.1603277472648456E-3</c:v>
                </c:pt>
                <c:pt idx="31">
                  <c:v>-2.1564387224043001E-3</c:v>
                </c:pt>
                <c:pt idx="32">
                  <c:v>-2.1564387224043001E-3</c:v>
                </c:pt>
                <c:pt idx="33">
                  <c:v>-2.1564387224043001E-3</c:v>
                </c:pt>
                <c:pt idx="34">
                  <c:v>-2.1564387224043001E-3</c:v>
                </c:pt>
                <c:pt idx="35">
                  <c:v>-2.1564387224043001E-3</c:v>
                </c:pt>
                <c:pt idx="36">
                  <c:v>-2.1447716478226642E-3</c:v>
                </c:pt>
                <c:pt idx="37">
                  <c:v>-2.1447716478226642E-3</c:v>
                </c:pt>
                <c:pt idx="38">
                  <c:v>-2.1447716478226642E-3</c:v>
                </c:pt>
                <c:pt idx="39">
                  <c:v>-2.1447716478226642E-3</c:v>
                </c:pt>
                <c:pt idx="40">
                  <c:v>-2.1408826229621187E-3</c:v>
                </c:pt>
                <c:pt idx="41">
                  <c:v>-2.1408826229621187E-3</c:v>
                </c:pt>
                <c:pt idx="42">
                  <c:v>-2.1408826229621187E-3</c:v>
                </c:pt>
                <c:pt idx="43">
                  <c:v>7.1888880174862807E-3</c:v>
                </c:pt>
                <c:pt idx="44">
                  <c:v>7.1888880174862807E-3</c:v>
                </c:pt>
                <c:pt idx="45">
                  <c:v>7.1888880174862807E-3</c:v>
                </c:pt>
                <c:pt idx="46">
                  <c:v>7.2005550920679166E-3</c:v>
                </c:pt>
                <c:pt idx="47">
                  <c:v>7.2005550920679166E-3</c:v>
                </c:pt>
                <c:pt idx="48">
                  <c:v>7.2102776542192805E-3</c:v>
                </c:pt>
                <c:pt idx="49">
                  <c:v>7.2102776542192805E-3</c:v>
                </c:pt>
                <c:pt idx="50">
                  <c:v>7.2102776542192805E-3</c:v>
                </c:pt>
                <c:pt idx="51">
                  <c:v>4.0727838414829756E-2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DB-44E6-BF10-ECD0949CC02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Active!$F$21:$F$957</c:f>
              <c:numCache>
                <c:formatCode>General</c:formatCode>
                <c:ptCount val="937"/>
                <c:pt idx="0">
                  <c:v>-7760</c:v>
                </c:pt>
                <c:pt idx="1">
                  <c:v>-7752</c:v>
                </c:pt>
                <c:pt idx="2">
                  <c:v>-7748</c:v>
                </c:pt>
                <c:pt idx="3">
                  <c:v>-7719</c:v>
                </c:pt>
                <c:pt idx="4">
                  <c:v>-7356</c:v>
                </c:pt>
                <c:pt idx="5">
                  <c:v>-7319</c:v>
                </c:pt>
                <c:pt idx="6">
                  <c:v>-7282</c:v>
                </c:pt>
                <c:pt idx="7">
                  <c:v>-7249</c:v>
                </c:pt>
                <c:pt idx="8">
                  <c:v>-6775</c:v>
                </c:pt>
                <c:pt idx="9">
                  <c:v>-6367</c:v>
                </c:pt>
                <c:pt idx="10">
                  <c:v>-6338</c:v>
                </c:pt>
                <c:pt idx="11">
                  <c:v>-4972</c:v>
                </c:pt>
                <c:pt idx="12">
                  <c:v>-4825</c:v>
                </c:pt>
                <c:pt idx="13">
                  <c:v>-4432</c:v>
                </c:pt>
                <c:pt idx="14">
                  <c:v>-519</c:v>
                </c:pt>
                <c:pt idx="15">
                  <c:v>-519</c:v>
                </c:pt>
                <c:pt idx="16">
                  <c:v>-519</c:v>
                </c:pt>
                <c:pt idx="17">
                  <c:v>-519</c:v>
                </c:pt>
                <c:pt idx="18">
                  <c:v>-515</c:v>
                </c:pt>
                <c:pt idx="19">
                  <c:v>-515</c:v>
                </c:pt>
                <c:pt idx="20">
                  <c:v>-515</c:v>
                </c:pt>
                <c:pt idx="21">
                  <c:v>-515</c:v>
                </c:pt>
                <c:pt idx="22">
                  <c:v>-355</c:v>
                </c:pt>
                <c:pt idx="23">
                  <c:v>-355</c:v>
                </c:pt>
                <c:pt idx="24">
                  <c:v>-355</c:v>
                </c:pt>
                <c:pt idx="25">
                  <c:v>-355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2404</c:v>
                </c:pt>
                <c:pt idx="44">
                  <c:v>2404</c:v>
                </c:pt>
                <c:pt idx="45">
                  <c:v>2404</c:v>
                </c:pt>
                <c:pt idx="46">
                  <c:v>2407</c:v>
                </c:pt>
                <c:pt idx="47">
                  <c:v>2407</c:v>
                </c:pt>
                <c:pt idx="48">
                  <c:v>2409.5</c:v>
                </c:pt>
                <c:pt idx="49">
                  <c:v>2409.5</c:v>
                </c:pt>
                <c:pt idx="50">
                  <c:v>2409.5</c:v>
                </c:pt>
                <c:pt idx="51">
                  <c:v>11028</c:v>
                </c:pt>
              </c:numCache>
            </c:numRef>
          </c:xVal>
          <c:yVal>
            <c:numRef>
              <c:f>Active!$R$21:$R$957</c:f>
              <c:numCache>
                <c:formatCode>General</c:formatCode>
                <c:ptCount val="9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DB-44E6-BF10-ECD0949C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59104"/>
        <c:axId val="1"/>
      </c:scatterChart>
      <c:valAx>
        <c:axId val="48635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59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097744360902255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4110F2-3E93-7530-1ED4-8FF1D2148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98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10.5703125" customWidth="1"/>
    <col min="5" max="5" width="12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26" t="s">
        <v>40</v>
      </c>
      <c r="F1" t="s">
        <v>43</v>
      </c>
    </row>
    <row r="2" spans="1:7" x14ac:dyDescent="0.2">
      <c r="A2" t="s">
        <v>23</v>
      </c>
      <c r="B2" t="s">
        <v>44</v>
      </c>
      <c r="C2" s="3"/>
      <c r="D2" s="3"/>
      <c r="E2">
        <v>0</v>
      </c>
    </row>
    <row r="3" spans="1:7" ht="13.5" thickBot="1" x14ac:dyDescent="0.25">
      <c r="C3" s="27" t="s">
        <v>54</v>
      </c>
    </row>
    <row r="4" spans="1:7" ht="14.25" thickTop="1" thickBot="1" x14ac:dyDescent="0.25">
      <c r="A4" s="5" t="s">
        <v>0</v>
      </c>
      <c r="C4" s="8">
        <v>44170.794809999999</v>
      </c>
      <c r="D4" s="38">
        <v>0.75533808999999996</v>
      </c>
    </row>
    <row r="6" spans="1:7" x14ac:dyDescent="0.2">
      <c r="A6" s="5" t="s">
        <v>1</v>
      </c>
      <c r="D6" s="33"/>
      <c r="E6" s="34" t="s">
        <v>45</v>
      </c>
    </row>
    <row r="7" spans="1:7" x14ac:dyDescent="0.2">
      <c r="A7" t="s">
        <v>2</v>
      </c>
      <c r="C7" s="37">
        <v>44170.794809999999</v>
      </c>
      <c r="D7" s="32" t="s">
        <v>60</v>
      </c>
      <c r="E7" s="35">
        <v>52500.683799999999</v>
      </c>
    </row>
    <row r="8" spans="1:7" x14ac:dyDescent="0.2">
      <c r="A8" t="s">
        <v>3</v>
      </c>
      <c r="C8" s="37">
        <v>0.75533808999999996</v>
      </c>
      <c r="D8" s="32" t="s">
        <v>60</v>
      </c>
      <c r="E8" s="36">
        <v>0.75533996000000003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4" t="s">
        <v>19</v>
      </c>
      <c r="D10" s="4" t="s">
        <v>20</v>
      </c>
      <c r="E10" s="11"/>
    </row>
    <row r="11" spans="1:7" x14ac:dyDescent="0.2">
      <c r="A11" s="11" t="s">
        <v>15</v>
      </c>
      <c r="B11" s="11"/>
      <c r="C11" s="20">
        <f ca="1">INTERCEPT(INDIRECT($G$11):G950,INDIRECT($F$11):F950)</f>
        <v>-2.1603277472648456E-3</v>
      </c>
      <c r="D11" s="3"/>
      <c r="E11" s="11"/>
      <c r="F11" s="21" t="str">
        <f>"F"&amp;E19</f>
        <v>F21</v>
      </c>
      <c r="G11" s="22" t="str">
        <f>"G"&amp;E19</f>
        <v>G21</v>
      </c>
    </row>
    <row r="12" spans="1:7" x14ac:dyDescent="0.2">
      <c r="A12" s="11" t="s">
        <v>16</v>
      </c>
      <c r="B12" s="11"/>
      <c r="C12" s="20">
        <f ca="1">SLOPE(INDIRECT($G$11):G950,INDIRECT($F$11):F950)</f>
        <v>3.8890248605453938E-6</v>
      </c>
      <c r="D12" s="3"/>
      <c r="E12" s="39" t="s">
        <v>56</v>
      </c>
      <c r="F12" s="40" t="s">
        <v>57</v>
      </c>
    </row>
    <row r="13" spans="1:7" x14ac:dyDescent="0.2">
      <c r="A13" s="11" t="s">
        <v>18</v>
      </c>
      <c r="B13" s="11"/>
      <c r="C13" s="3" t="s">
        <v>13</v>
      </c>
      <c r="E13" s="41" t="s">
        <v>37</v>
      </c>
      <c r="F13" s="42">
        <v>1</v>
      </c>
    </row>
    <row r="14" spans="1:7" x14ac:dyDescent="0.2">
      <c r="A14" s="11"/>
      <c r="B14" s="11"/>
      <c r="C14" s="11"/>
      <c r="E14" s="41" t="s">
        <v>32</v>
      </c>
      <c r="F14" s="43">
        <f ca="1">NOW()+15018.5+$C$9/24</f>
        <v>60520.845208449071</v>
      </c>
    </row>
    <row r="15" spans="1:7" x14ac:dyDescent="0.2">
      <c r="A15" s="13" t="s">
        <v>17</v>
      </c>
      <c r="B15" s="11"/>
      <c r="C15" s="14">
        <f ca="1">(C7+C11)+(C8+C12)*INT(MAX(F21:F3491))</f>
        <v>52500.70399435841</v>
      </c>
      <c r="E15" s="41" t="s">
        <v>38</v>
      </c>
      <c r="F15" s="43">
        <f ca="1">ROUND(2*(F14-$C$7)/$C$8,0)/2+F13</f>
        <v>21647</v>
      </c>
    </row>
    <row r="16" spans="1:7" x14ac:dyDescent="0.2">
      <c r="A16" s="16" t="s">
        <v>4</v>
      </c>
      <c r="B16" s="11"/>
      <c r="C16" s="17">
        <f ca="1">+C8+C12</f>
        <v>0.75534197902486055</v>
      </c>
      <c r="E16" s="41" t="s">
        <v>33</v>
      </c>
      <c r="F16" s="44">
        <f ca="1">ROUND(2*(F14-$C$15)/$C$16,0)/2+F13</f>
        <v>10619</v>
      </c>
    </row>
    <row r="17" spans="1:19" ht="13.5" thickBot="1" x14ac:dyDescent="0.25">
      <c r="A17" s="15" t="s">
        <v>29</v>
      </c>
      <c r="B17" s="11"/>
      <c r="C17" s="11">
        <f>COUNT(C21:C2149)</f>
        <v>52</v>
      </c>
      <c r="E17" s="41" t="s">
        <v>58</v>
      </c>
      <c r="F17" s="45">
        <f ca="1">+$C$15+$C$16*$F$16-15018.5-$C$9/24</f>
        <v>45503.576302956739</v>
      </c>
    </row>
    <row r="18" spans="1:19" ht="14.25" thickTop="1" thickBot="1" x14ac:dyDescent="0.25">
      <c r="A18" s="16" t="s">
        <v>5</v>
      </c>
      <c r="B18" s="11"/>
      <c r="C18" s="18">
        <f ca="1">+C15</f>
        <v>52500.70399435841</v>
      </c>
      <c r="D18" s="19">
        <f ca="1">+C16</f>
        <v>0.75534197902486055</v>
      </c>
      <c r="E18" s="47" t="s">
        <v>59</v>
      </c>
      <c r="F18" s="46">
        <f ca="1">+($C$15+$C$16*$F$16)-($C$16/2)-15018.5-$C$9/24</f>
        <v>45503.198631967229</v>
      </c>
    </row>
    <row r="19" spans="1:19" ht="13.5" thickTop="1" x14ac:dyDescent="0.2">
      <c r="A19" s="23" t="s">
        <v>34</v>
      </c>
      <c r="E19" s="24">
        <v>21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28</v>
      </c>
      <c r="J20" s="7" t="s">
        <v>55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36</v>
      </c>
    </row>
    <row r="21" spans="1:19" x14ac:dyDescent="0.2">
      <c r="A21" s="28" t="s">
        <v>48</v>
      </c>
      <c r="B21" s="29" t="s">
        <v>47</v>
      </c>
      <c r="C21" s="28">
        <v>38309.364999999998</v>
      </c>
      <c r="D21" s="28" t="s">
        <v>49</v>
      </c>
      <c r="E21" s="30">
        <f t="shared" ref="E21:E52" si="0">+(C21-C$7)/C$8</f>
        <v>-7760.0082500804401</v>
      </c>
      <c r="F21">
        <f t="shared" ref="F21:F52" si="1">ROUND(2*E21,0)/2</f>
        <v>-7760</v>
      </c>
      <c r="G21">
        <f t="shared" ref="G21:G52" si="2">+C21-(C$7+F21*C$8)</f>
        <v>-6.2316000039572828E-3</v>
      </c>
      <c r="I21">
        <f t="shared" ref="I21:I47" si="3">+G21</f>
        <v>-6.2316000039572828E-3</v>
      </c>
      <c r="O21">
        <f t="shared" ref="O21:O52" ca="1" si="4">+C$11+C$12*$F21</f>
        <v>-3.2339160665097101E-2</v>
      </c>
      <c r="Q21" s="2">
        <f t="shared" ref="Q21:Q52" si="5">+C21-15018.5</f>
        <v>23290.864999999998</v>
      </c>
    </row>
    <row r="22" spans="1:19" x14ac:dyDescent="0.2">
      <c r="A22" s="28" t="s">
        <v>48</v>
      </c>
      <c r="B22" s="29" t="s">
        <v>47</v>
      </c>
      <c r="C22" s="28">
        <v>38315.368999999999</v>
      </c>
      <c r="D22" s="28" t="s">
        <v>49</v>
      </c>
      <c r="E22" s="30">
        <f t="shared" si="0"/>
        <v>-7752.0594916641912</v>
      </c>
      <c r="F22">
        <f t="shared" si="1"/>
        <v>-7752</v>
      </c>
      <c r="G22">
        <f t="shared" si="2"/>
        <v>-4.4936320002307184E-2</v>
      </c>
      <c r="I22">
        <f t="shared" si="3"/>
        <v>-4.4936320002307184E-2</v>
      </c>
      <c r="O22">
        <f t="shared" ca="1" si="4"/>
        <v>-3.2308048466212741E-2</v>
      </c>
      <c r="Q22" s="2">
        <f t="shared" si="5"/>
        <v>23296.868999999999</v>
      </c>
      <c r="S22" t="s">
        <v>53</v>
      </c>
    </row>
    <row r="23" spans="1:19" x14ac:dyDescent="0.2">
      <c r="A23" s="28" t="s">
        <v>48</v>
      </c>
      <c r="B23" s="29" t="s">
        <v>47</v>
      </c>
      <c r="C23" s="28">
        <v>38318.368999999999</v>
      </c>
      <c r="D23" s="28" t="s">
        <v>49</v>
      </c>
      <c r="E23" s="30">
        <f t="shared" si="0"/>
        <v>-7748.0877602769915</v>
      </c>
      <c r="F23">
        <f t="shared" si="1"/>
        <v>-7748</v>
      </c>
      <c r="G23">
        <f t="shared" si="2"/>
        <v>-6.628867999825161E-2</v>
      </c>
      <c r="I23">
        <f t="shared" si="3"/>
        <v>-6.628867999825161E-2</v>
      </c>
      <c r="O23">
        <f t="shared" ca="1" si="4"/>
        <v>-3.2292492366770557E-2</v>
      </c>
      <c r="Q23" s="2">
        <f t="shared" si="5"/>
        <v>23299.868999999999</v>
      </c>
      <c r="S23" t="s">
        <v>53</v>
      </c>
    </row>
    <row r="24" spans="1:19" x14ac:dyDescent="0.2">
      <c r="A24" s="28" t="s">
        <v>48</v>
      </c>
      <c r="B24" s="29" t="s">
        <v>47</v>
      </c>
      <c r="C24" s="28">
        <v>38340.292000000001</v>
      </c>
      <c r="D24" s="28" t="s">
        <v>49</v>
      </c>
      <c r="E24" s="30">
        <f t="shared" si="0"/>
        <v>-7719.0636712098003</v>
      </c>
      <c r="F24">
        <f t="shared" si="1"/>
        <v>-7719</v>
      </c>
      <c r="G24">
        <f t="shared" si="2"/>
        <v>-4.8093289995449595E-2</v>
      </c>
      <c r="I24">
        <f t="shared" si="3"/>
        <v>-4.8093289995449595E-2</v>
      </c>
      <c r="O24">
        <f t="shared" ca="1" si="4"/>
        <v>-3.2179710645814742E-2</v>
      </c>
      <c r="Q24" s="2">
        <f t="shared" si="5"/>
        <v>23321.792000000001</v>
      </c>
      <c r="S24" t="s">
        <v>53</v>
      </c>
    </row>
    <row r="25" spans="1:19" x14ac:dyDescent="0.2">
      <c r="A25" s="28" t="s">
        <v>48</v>
      </c>
      <c r="B25" s="29" t="s">
        <v>47</v>
      </c>
      <c r="C25" s="28">
        <v>38614.527999999998</v>
      </c>
      <c r="D25" s="28" t="s">
        <v>49</v>
      </c>
      <c r="E25" s="30">
        <f t="shared" si="0"/>
        <v>-7355.9997616431619</v>
      </c>
      <c r="F25">
        <f t="shared" si="1"/>
        <v>-7356</v>
      </c>
      <c r="G25">
        <f t="shared" si="2"/>
        <v>1.8003999866778031E-4</v>
      </c>
      <c r="I25">
        <f t="shared" si="3"/>
        <v>1.8003999866778031E-4</v>
      </c>
      <c r="O25">
        <f t="shared" ca="1" si="4"/>
        <v>-3.0767994621436763E-2</v>
      </c>
      <c r="Q25" s="2">
        <f t="shared" si="5"/>
        <v>23596.027999999998</v>
      </c>
      <c r="S25" t="s">
        <v>53</v>
      </c>
    </row>
    <row r="26" spans="1:19" x14ac:dyDescent="0.2">
      <c r="A26" s="28" t="s">
        <v>48</v>
      </c>
      <c r="B26" s="29" t="s">
        <v>47</v>
      </c>
      <c r="C26" s="28">
        <v>38642.446000000004</v>
      </c>
      <c r="D26" s="28" t="s">
        <v>49</v>
      </c>
      <c r="E26" s="30">
        <f t="shared" si="0"/>
        <v>-7319.0388293538808</v>
      </c>
      <c r="F26">
        <f t="shared" si="1"/>
        <v>-7319</v>
      </c>
      <c r="G26">
        <f t="shared" si="2"/>
        <v>-2.9329289995075669E-2</v>
      </c>
      <c r="I26">
        <f t="shared" si="3"/>
        <v>-2.9329289995075669E-2</v>
      </c>
      <c r="O26">
        <f t="shared" ca="1" si="4"/>
        <v>-3.0624100701596581E-2</v>
      </c>
      <c r="Q26" s="2">
        <f t="shared" si="5"/>
        <v>23623.946000000004</v>
      </c>
      <c r="S26" t="s">
        <v>53</v>
      </c>
    </row>
    <row r="27" spans="1:19" x14ac:dyDescent="0.2">
      <c r="A27" s="28" t="s">
        <v>48</v>
      </c>
      <c r="B27" s="29" t="s">
        <v>47</v>
      </c>
      <c r="C27" s="28">
        <v>38670.374000000003</v>
      </c>
      <c r="D27" s="28" t="s">
        <v>49</v>
      </c>
      <c r="E27" s="30">
        <f t="shared" si="0"/>
        <v>-7282.0646579599825</v>
      </c>
      <c r="F27">
        <f t="shared" si="1"/>
        <v>-7282</v>
      </c>
      <c r="G27">
        <f t="shared" si="2"/>
        <v>-4.8838619994057808E-2</v>
      </c>
      <c r="I27">
        <f t="shared" si="3"/>
        <v>-4.8838619994057808E-2</v>
      </c>
      <c r="O27">
        <f t="shared" ca="1" si="4"/>
        <v>-3.0480206781756405E-2</v>
      </c>
      <c r="Q27" s="2">
        <f t="shared" si="5"/>
        <v>23651.874000000003</v>
      </c>
      <c r="S27" t="s">
        <v>53</v>
      </c>
    </row>
    <row r="28" spans="1:19" x14ac:dyDescent="0.2">
      <c r="A28" s="28" t="s">
        <v>48</v>
      </c>
      <c r="B28" s="29" t="s">
        <v>47</v>
      </c>
      <c r="C28" s="28">
        <v>38695.339999999997</v>
      </c>
      <c r="D28" s="28" t="s">
        <v>49</v>
      </c>
      <c r="E28" s="30">
        <f t="shared" si="0"/>
        <v>-7249.0119093557205</v>
      </c>
      <c r="F28">
        <f t="shared" si="1"/>
        <v>-7249</v>
      </c>
      <c r="G28">
        <f t="shared" si="2"/>
        <v>-8.9955900039058179E-3</v>
      </c>
      <c r="I28">
        <f t="shared" si="3"/>
        <v>-8.9955900039058179E-3</v>
      </c>
      <c r="O28">
        <f t="shared" ca="1" si="4"/>
        <v>-3.0351868961358407E-2</v>
      </c>
      <c r="Q28" s="2">
        <f t="shared" si="5"/>
        <v>23676.839999999997</v>
      </c>
      <c r="S28" t="s">
        <v>53</v>
      </c>
    </row>
    <row r="29" spans="1:19" x14ac:dyDescent="0.2">
      <c r="A29" s="28" t="s">
        <v>48</v>
      </c>
      <c r="B29" s="29" t="s">
        <v>47</v>
      </c>
      <c r="C29" s="28">
        <v>39053.35</v>
      </c>
      <c r="D29" s="28" t="s">
        <v>49</v>
      </c>
      <c r="E29" s="30">
        <f t="shared" si="0"/>
        <v>-6775.0387247120043</v>
      </c>
      <c r="F29">
        <f t="shared" si="1"/>
        <v>-6775</v>
      </c>
      <c r="G29">
        <f t="shared" si="2"/>
        <v>-2.925025000149617E-2</v>
      </c>
      <c r="I29">
        <f t="shared" si="3"/>
        <v>-2.925025000149617E-2</v>
      </c>
      <c r="O29">
        <f t="shared" ca="1" si="4"/>
        <v>-2.8508471177459888E-2</v>
      </c>
      <c r="Q29" s="2">
        <f t="shared" si="5"/>
        <v>24034.85</v>
      </c>
      <c r="S29" t="s">
        <v>53</v>
      </c>
    </row>
    <row r="30" spans="1:19" x14ac:dyDescent="0.2">
      <c r="A30" s="28" t="s">
        <v>48</v>
      </c>
      <c r="B30" s="29" t="s">
        <v>47</v>
      </c>
      <c r="C30" s="28">
        <v>39361.49</v>
      </c>
      <c r="D30" s="28" t="s">
        <v>49</v>
      </c>
      <c r="E30" s="30">
        <f t="shared" si="0"/>
        <v>-6367.0889548281639</v>
      </c>
      <c r="F30">
        <f t="shared" si="1"/>
        <v>-6367</v>
      </c>
      <c r="G30">
        <f t="shared" si="2"/>
        <v>-6.7190970003139228E-2</v>
      </c>
      <c r="I30">
        <f t="shared" si="3"/>
        <v>-6.7190970003139228E-2</v>
      </c>
      <c r="O30">
        <f t="shared" ca="1" si="4"/>
        <v>-2.6921749034357366E-2</v>
      </c>
      <c r="Q30" s="2">
        <f t="shared" si="5"/>
        <v>24342.989999999998</v>
      </c>
      <c r="S30" t="s">
        <v>53</v>
      </c>
    </row>
    <row r="31" spans="1:19" x14ac:dyDescent="0.2">
      <c r="A31" s="28" t="s">
        <v>48</v>
      </c>
      <c r="B31" s="29" t="s">
        <v>47</v>
      </c>
      <c r="C31" s="28">
        <v>39383.417999999998</v>
      </c>
      <c r="D31" s="28" t="s">
        <v>49</v>
      </c>
      <c r="E31" s="30">
        <f t="shared" si="0"/>
        <v>-6338.0582462086641</v>
      </c>
      <c r="F31">
        <f t="shared" si="1"/>
        <v>-6338</v>
      </c>
      <c r="G31">
        <f t="shared" si="2"/>
        <v>-4.3995580002956558E-2</v>
      </c>
      <c r="I31">
        <f t="shared" si="3"/>
        <v>-4.3995580002956558E-2</v>
      </c>
      <c r="O31">
        <f t="shared" ca="1" si="4"/>
        <v>-2.6808967313401551E-2</v>
      </c>
      <c r="Q31" s="2">
        <f t="shared" si="5"/>
        <v>24364.917999999998</v>
      </c>
      <c r="S31" t="s">
        <v>53</v>
      </c>
    </row>
    <row r="32" spans="1:19" x14ac:dyDescent="0.2">
      <c r="A32" s="28" t="s">
        <v>48</v>
      </c>
      <c r="B32" s="29" t="s">
        <v>47</v>
      </c>
      <c r="C32" s="28">
        <v>40415.233</v>
      </c>
      <c r="D32" s="28" t="s">
        <v>49</v>
      </c>
      <c r="E32" s="30">
        <f t="shared" si="0"/>
        <v>-4972.0275724477224</v>
      </c>
      <c r="F32">
        <f t="shared" si="1"/>
        <v>-4972</v>
      </c>
      <c r="G32">
        <f t="shared" si="2"/>
        <v>-2.0826519998081494E-2</v>
      </c>
      <c r="I32">
        <f t="shared" si="3"/>
        <v>-2.0826519998081494E-2</v>
      </c>
      <c r="O32">
        <f t="shared" ca="1" si="4"/>
        <v>-2.1496559353896542E-2</v>
      </c>
      <c r="Q32" s="2">
        <f t="shared" si="5"/>
        <v>25396.733</v>
      </c>
      <c r="S32" t="s">
        <v>53</v>
      </c>
    </row>
    <row r="33" spans="1:19" x14ac:dyDescent="0.2">
      <c r="A33" s="28" t="s">
        <v>48</v>
      </c>
      <c r="B33" s="29" t="s">
        <v>47</v>
      </c>
      <c r="C33" s="28">
        <v>40526.302000000003</v>
      </c>
      <c r="D33" s="28" t="s">
        <v>49</v>
      </c>
      <c r="E33" s="30">
        <f t="shared" si="0"/>
        <v>-4824.9821612994474</v>
      </c>
      <c r="F33">
        <f t="shared" si="1"/>
        <v>-4825</v>
      </c>
      <c r="G33">
        <f t="shared" si="2"/>
        <v>1.3474250001308974E-2</v>
      </c>
      <c r="I33">
        <f t="shared" si="3"/>
        <v>1.3474250001308974E-2</v>
      </c>
      <c r="O33">
        <f t="shared" ca="1" si="4"/>
        <v>-2.0924872699396371E-2</v>
      </c>
      <c r="Q33" s="2">
        <f t="shared" si="5"/>
        <v>25507.802000000003</v>
      </c>
      <c r="S33" t="s">
        <v>53</v>
      </c>
    </row>
    <row r="34" spans="1:19" x14ac:dyDescent="0.2">
      <c r="A34" s="28" t="s">
        <v>48</v>
      </c>
      <c r="B34" s="29" t="s">
        <v>47</v>
      </c>
      <c r="C34" s="28">
        <v>40823.093000000001</v>
      </c>
      <c r="D34" s="28" t="s">
        <v>49</v>
      </c>
      <c r="E34" s="30">
        <f t="shared" si="0"/>
        <v>-4432.057451253384</v>
      </c>
      <c r="F34">
        <f t="shared" si="1"/>
        <v>-4432</v>
      </c>
      <c r="G34">
        <f t="shared" si="2"/>
        <v>-4.3395119995693676E-2</v>
      </c>
      <c r="I34">
        <f t="shared" si="3"/>
        <v>-4.3395119995693676E-2</v>
      </c>
      <c r="O34">
        <f t="shared" ca="1" si="4"/>
        <v>-1.9396485929202033E-2</v>
      </c>
      <c r="Q34" s="2">
        <f t="shared" si="5"/>
        <v>25804.593000000001</v>
      </c>
      <c r="S34" t="s">
        <v>53</v>
      </c>
    </row>
    <row r="35" spans="1:19" x14ac:dyDescent="0.2">
      <c r="A35" s="28" t="s">
        <v>48</v>
      </c>
      <c r="B35" s="29" t="s">
        <v>50</v>
      </c>
      <c r="C35" s="28">
        <v>43778.7745</v>
      </c>
      <c r="D35" s="28">
        <v>2.9999999999999997E-4</v>
      </c>
      <c r="E35" s="30">
        <f t="shared" si="0"/>
        <v>-518.99978988217038</v>
      </c>
      <c r="F35">
        <f t="shared" si="1"/>
        <v>-519</v>
      </c>
      <c r="G35">
        <f t="shared" si="2"/>
        <v>1.5870999777689576E-4</v>
      </c>
      <c r="I35">
        <f t="shared" si="3"/>
        <v>1.5870999777689576E-4</v>
      </c>
      <c r="O35">
        <f t="shared" ca="1" si="4"/>
        <v>-4.1787316498879054E-3</v>
      </c>
      <c r="Q35" s="2">
        <f t="shared" si="5"/>
        <v>28760.2745</v>
      </c>
      <c r="S35" t="s">
        <v>53</v>
      </c>
    </row>
    <row r="36" spans="1:19" x14ac:dyDescent="0.2">
      <c r="A36" s="28" t="s">
        <v>48</v>
      </c>
      <c r="B36" s="29" t="s">
        <v>50</v>
      </c>
      <c r="C36" s="28">
        <v>43778.774899999997</v>
      </c>
      <c r="D36" s="28">
        <v>4.0000000000000002E-4</v>
      </c>
      <c r="E36" s="30">
        <f t="shared" si="0"/>
        <v>-518.99926031798918</v>
      </c>
      <c r="F36">
        <f t="shared" si="1"/>
        <v>-519</v>
      </c>
      <c r="G36">
        <f t="shared" si="2"/>
        <v>5.5870999494800344E-4</v>
      </c>
      <c r="I36">
        <f t="shared" si="3"/>
        <v>5.5870999494800344E-4</v>
      </c>
      <c r="O36">
        <f t="shared" ca="1" si="4"/>
        <v>-4.1787316498879054E-3</v>
      </c>
      <c r="Q36" s="2">
        <f t="shared" si="5"/>
        <v>28760.274899999997</v>
      </c>
      <c r="S36" t="s">
        <v>53</v>
      </c>
    </row>
    <row r="37" spans="1:19" x14ac:dyDescent="0.2">
      <c r="A37" s="28" t="s">
        <v>48</v>
      </c>
      <c r="B37" s="29" t="s">
        <v>47</v>
      </c>
      <c r="C37" s="28">
        <v>43778.775020000001</v>
      </c>
      <c r="D37" s="28">
        <v>4.8999999999999998E-4</v>
      </c>
      <c r="E37" s="30">
        <f t="shared" si="0"/>
        <v>-518.99910144872808</v>
      </c>
      <c r="F37">
        <f t="shared" si="1"/>
        <v>-519</v>
      </c>
      <c r="G37">
        <f t="shared" si="2"/>
        <v>6.7870999919250607E-4</v>
      </c>
      <c r="I37">
        <f t="shared" si="3"/>
        <v>6.7870999919250607E-4</v>
      </c>
      <c r="O37">
        <f t="shared" ca="1" si="4"/>
        <v>-4.1787316498879054E-3</v>
      </c>
      <c r="Q37" s="2">
        <f t="shared" si="5"/>
        <v>28760.275020000001</v>
      </c>
      <c r="S37" t="s">
        <v>53</v>
      </c>
    </row>
    <row r="38" spans="1:19" x14ac:dyDescent="0.2">
      <c r="A38" s="28" t="s">
        <v>48</v>
      </c>
      <c r="B38" s="29" t="s">
        <v>50</v>
      </c>
      <c r="C38" s="28">
        <v>43778.775600000001</v>
      </c>
      <c r="D38" s="28">
        <v>2.9999999999999997E-4</v>
      </c>
      <c r="E38" s="30">
        <f t="shared" si="0"/>
        <v>-518.99833358065996</v>
      </c>
      <c r="F38">
        <f t="shared" si="1"/>
        <v>-519</v>
      </c>
      <c r="G38">
        <f t="shared" si="2"/>
        <v>1.2587099990923889E-3</v>
      </c>
      <c r="I38">
        <f t="shared" si="3"/>
        <v>1.2587099990923889E-3</v>
      </c>
      <c r="O38">
        <f t="shared" ca="1" si="4"/>
        <v>-4.1787316498879054E-3</v>
      </c>
      <c r="Q38" s="2">
        <f t="shared" si="5"/>
        <v>28760.275600000001</v>
      </c>
      <c r="S38" t="s">
        <v>53</v>
      </c>
    </row>
    <row r="39" spans="1:19" x14ac:dyDescent="0.2">
      <c r="A39" s="28" t="s">
        <v>48</v>
      </c>
      <c r="B39" s="29" t="s">
        <v>50</v>
      </c>
      <c r="C39" s="28">
        <v>43781.795400000003</v>
      </c>
      <c r="D39" s="28">
        <v>4.0000000000000002E-4</v>
      </c>
      <c r="E39" s="30">
        <f t="shared" si="0"/>
        <v>-515.00038876630299</v>
      </c>
      <c r="F39">
        <f t="shared" si="1"/>
        <v>-515</v>
      </c>
      <c r="G39">
        <f t="shared" si="2"/>
        <v>-2.9364999500103295E-4</v>
      </c>
      <c r="I39">
        <f t="shared" si="3"/>
        <v>-2.9364999500103295E-4</v>
      </c>
      <c r="O39">
        <f t="shared" ca="1" si="4"/>
        <v>-4.1631755504457236E-3</v>
      </c>
      <c r="Q39" s="2">
        <f t="shared" si="5"/>
        <v>28763.295400000003</v>
      </c>
      <c r="S39" t="s">
        <v>53</v>
      </c>
    </row>
    <row r="40" spans="1:19" x14ac:dyDescent="0.2">
      <c r="A40" s="28" t="s">
        <v>48</v>
      </c>
      <c r="B40" s="29" t="s">
        <v>47</v>
      </c>
      <c r="C40" s="28">
        <v>43781.795590000002</v>
      </c>
      <c r="D40" s="28">
        <v>1.3999999999999999E-4</v>
      </c>
      <c r="E40" s="30">
        <f t="shared" si="0"/>
        <v>-515.00013722331664</v>
      </c>
      <c r="F40">
        <f t="shared" si="1"/>
        <v>-515</v>
      </c>
      <c r="G40">
        <f t="shared" si="2"/>
        <v>-1.0364999616285786E-4</v>
      </c>
      <c r="I40">
        <f t="shared" si="3"/>
        <v>-1.0364999616285786E-4</v>
      </c>
      <c r="O40">
        <f t="shared" ca="1" si="4"/>
        <v>-4.1631755504457236E-3</v>
      </c>
      <c r="Q40" s="2">
        <f t="shared" si="5"/>
        <v>28763.295590000002</v>
      </c>
      <c r="S40" t="s">
        <v>53</v>
      </c>
    </row>
    <row r="41" spans="1:19" x14ac:dyDescent="0.2">
      <c r="A41" s="28" t="s">
        <v>48</v>
      </c>
      <c r="B41" s="29" t="s">
        <v>50</v>
      </c>
      <c r="C41" s="28">
        <v>43781.795599999998</v>
      </c>
      <c r="D41" s="28">
        <v>8.9999999999999998E-4</v>
      </c>
      <c r="E41" s="30">
        <f t="shared" si="0"/>
        <v>-515.00012398421723</v>
      </c>
      <c r="F41">
        <f t="shared" si="1"/>
        <v>-515</v>
      </c>
      <c r="G41">
        <f t="shared" si="2"/>
        <v>-9.3650000053457916E-5</v>
      </c>
      <c r="I41">
        <f t="shared" si="3"/>
        <v>-9.3650000053457916E-5</v>
      </c>
      <c r="O41">
        <f t="shared" ca="1" si="4"/>
        <v>-4.1631755504457236E-3</v>
      </c>
      <c r="Q41" s="2">
        <f t="shared" si="5"/>
        <v>28763.295599999998</v>
      </c>
      <c r="S41" t="s">
        <v>53</v>
      </c>
    </row>
    <row r="42" spans="1:19" x14ac:dyDescent="0.2">
      <c r="A42" s="28" t="s">
        <v>48</v>
      </c>
      <c r="B42" s="29" t="s">
        <v>50</v>
      </c>
      <c r="C42" s="28">
        <v>43781.795700000002</v>
      </c>
      <c r="D42" s="28">
        <v>2.9999999999999997E-4</v>
      </c>
      <c r="E42" s="30">
        <f t="shared" si="0"/>
        <v>-514.99999159316462</v>
      </c>
      <c r="F42">
        <f t="shared" si="1"/>
        <v>-515</v>
      </c>
      <c r="G42">
        <f t="shared" si="2"/>
        <v>6.3500046962872148E-6</v>
      </c>
      <c r="I42">
        <f t="shared" si="3"/>
        <v>6.3500046962872148E-6</v>
      </c>
      <c r="O42">
        <f t="shared" ca="1" si="4"/>
        <v>-4.1631755504457236E-3</v>
      </c>
      <c r="Q42" s="2">
        <f t="shared" si="5"/>
        <v>28763.295700000002</v>
      </c>
      <c r="S42" t="s">
        <v>53</v>
      </c>
    </row>
    <row r="43" spans="1:19" x14ac:dyDescent="0.2">
      <c r="A43" s="28" t="s">
        <v>48</v>
      </c>
      <c r="B43" s="29" t="s">
        <v>50</v>
      </c>
      <c r="C43" s="28">
        <v>43902.648300000001</v>
      </c>
      <c r="D43" s="28">
        <v>1E-3</v>
      </c>
      <c r="E43" s="30">
        <f t="shared" si="0"/>
        <v>-355.00197004496181</v>
      </c>
      <c r="F43">
        <f t="shared" si="1"/>
        <v>-355</v>
      </c>
      <c r="G43">
        <f t="shared" si="2"/>
        <v>-1.488050002080854E-3</v>
      </c>
      <c r="I43">
        <f t="shared" si="3"/>
        <v>-1.488050002080854E-3</v>
      </c>
      <c r="O43">
        <f t="shared" ca="1" si="4"/>
        <v>-3.5409315727584602E-3</v>
      </c>
      <c r="Q43" s="2">
        <f t="shared" si="5"/>
        <v>28884.148300000001</v>
      </c>
      <c r="S43" t="s">
        <v>53</v>
      </c>
    </row>
    <row r="44" spans="1:19" x14ac:dyDescent="0.2">
      <c r="A44" s="28" t="s">
        <v>48</v>
      </c>
      <c r="B44" s="29" t="s">
        <v>50</v>
      </c>
      <c r="C44" s="28">
        <v>43902.648699999998</v>
      </c>
      <c r="D44" s="28">
        <v>2.9999999999999997E-4</v>
      </c>
      <c r="E44" s="30">
        <f t="shared" si="0"/>
        <v>-355.00144048078062</v>
      </c>
      <c r="F44">
        <f t="shared" si="1"/>
        <v>-355</v>
      </c>
      <c r="G44">
        <f t="shared" si="2"/>
        <v>-1.0880500049097463E-3</v>
      </c>
      <c r="I44">
        <f t="shared" si="3"/>
        <v>-1.0880500049097463E-3</v>
      </c>
      <c r="O44">
        <f t="shared" ca="1" si="4"/>
        <v>-3.5409315727584602E-3</v>
      </c>
      <c r="Q44" s="2">
        <f t="shared" si="5"/>
        <v>28884.148699999998</v>
      </c>
      <c r="S44" t="s">
        <v>53</v>
      </c>
    </row>
    <row r="45" spans="1:19" x14ac:dyDescent="0.2">
      <c r="A45" s="28" t="s">
        <v>48</v>
      </c>
      <c r="B45" s="29" t="s">
        <v>47</v>
      </c>
      <c r="C45" s="28">
        <v>43902.649019999997</v>
      </c>
      <c r="D45" s="28">
        <v>3.6999999999999999E-4</v>
      </c>
      <c r="E45" s="30">
        <f t="shared" si="0"/>
        <v>-355.00101682943369</v>
      </c>
      <c r="F45">
        <f t="shared" si="1"/>
        <v>-355</v>
      </c>
      <c r="G45">
        <f t="shared" si="2"/>
        <v>-7.6805000571766868E-4</v>
      </c>
      <c r="I45">
        <f t="shared" si="3"/>
        <v>-7.6805000571766868E-4</v>
      </c>
      <c r="O45">
        <f t="shared" ca="1" si="4"/>
        <v>-3.5409315727584602E-3</v>
      </c>
      <c r="Q45" s="2">
        <f t="shared" si="5"/>
        <v>28884.149019999997</v>
      </c>
      <c r="S45" t="s">
        <v>53</v>
      </c>
    </row>
    <row r="46" spans="1:19" x14ac:dyDescent="0.2">
      <c r="A46" s="28" t="s">
        <v>48</v>
      </c>
      <c r="B46" s="29" t="s">
        <v>50</v>
      </c>
      <c r="C46" s="28">
        <v>43902.649400000002</v>
      </c>
      <c r="D46" s="28">
        <v>2.9999999999999997E-4</v>
      </c>
      <c r="E46" s="30">
        <f t="shared" si="0"/>
        <v>-355.00051374345145</v>
      </c>
      <c r="F46">
        <f t="shared" si="1"/>
        <v>-355</v>
      </c>
      <c r="G46">
        <f t="shared" si="2"/>
        <v>-3.8805000076536089E-4</v>
      </c>
      <c r="I46">
        <f t="shared" si="3"/>
        <v>-3.8805000076536089E-4</v>
      </c>
      <c r="O46">
        <f t="shared" ca="1" si="4"/>
        <v>-3.5409315727584602E-3</v>
      </c>
      <c r="Q46" s="2">
        <f t="shared" si="5"/>
        <v>28884.149400000002</v>
      </c>
      <c r="S46" t="s">
        <v>53</v>
      </c>
    </row>
    <row r="47" spans="1:19" x14ac:dyDescent="0.2">
      <c r="A47" s="28" t="s">
        <v>48</v>
      </c>
      <c r="B47" s="29" t="s">
        <v>50</v>
      </c>
      <c r="C47" s="28">
        <v>44170.794800000003</v>
      </c>
      <c r="D47" s="28">
        <v>2.9999999999999997E-4</v>
      </c>
      <c r="E47" s="30">
        <f t="shared" si="0"/>
        <v>-1.3239099473190799E-5</v>
      </c>
      <c r="F47">
        <f t="shared" si="1"/>
        <v>0</v>
      </c>
      <c r="G47">
        <f t="shared" si="2"/>
        <v>-9.9999961093999445E-6</v>
      </c>
      <c r="I47">
        <f t="shared" si="3"/>
        <v>-9.9999961093999445E-6</v>
      </c>
      <c r="O47">
        <f t="shared" ca="1" si="4"/>
        <v>-2.1603277472648456E-3</v>
      </c>
      <c r="Q47" s="2">
        <f t="shared" si="5"/>
        <v>29152.294800000003</v>
      </c>
      <c r="S47" t="s">
        <v>53</v>
      </c>
    </row>
    <row r="48" spans="1:19" x14ac:dyDescent="0.2">
      <c r="A48" s="30" t="s">
        <v>39</v>
      </c>
      <c r="B48" s="30"/>
      <c r="C48" s="31">
        <v>44170.794809999999</v>
      </c>
      <c r="D48" s="31" t="s">
        <v>13</v>
      </c>
      <c r="E48" s="30">
        <f t="shared" si="0"/>
        <v>0</v>
      </c>
      <c r="F48">
        <f t="shared" si="1"/>
        <v>0</v>
      </c>
      <c r="G48">
        <f t="shared" si="2"/>
        <v>0</v>
      </c>
      <c r="H48">
        <f>+G48</f>
        <v>0</v>
      </c>
      <c r="O48">
        <f t="shared" ca="1" si="4"/>
        <v>-2.1603277472648456E-3</v>
      </c>
      <c r="Q48" s="2">
        <f t="shared" si="5"/>
        <v>29152.294809999999</v>
      </c>
    </row>
    <row r="49" spans="1:19" x14ac:dyDescent="0.2">
      <c r="A49" s="28" t="s">
        <v>48</v>
      </c>
      <c r="B49" s="29" t="s">
        <v>47</v>
      </c>
      <c r="C49" s="28">
        <v>44170.794860000002</v>
      </c>
      <c r="D49" s="28">
        <v>9.0000000000000006E-5</v>
      </c>
      <c r="E49" s="30">
        <f t="shared" si="0"/>
        <v>6.6195526264103231E-5</v>
      </c>
      <c r="F49">
        <f t="shared" si="1"/>
        <v>0</v>
      </c>
      <c r="G49">
        <f t="shared" si="2"/>
        <v>5.0000002374872565E-5</v>
      </c>
      <c r="I49">
        <f t="shared" ref="I49:I71" si="6">+G49</f>
        <v>5.0000002374872565E-5</v>
      </c>
      <c r="O49">
        <f t="shared" ca="1" si="4"/>
        <v>-2.1603277472648456E-3</v>
      </c>
      <c r="Q49" s="2">
        <f t="shared" si="5"/>
        <v>29152.294860000002</v>
      </c>
      <c r="S49" t="s">
        <v>53</v>
      </c>
    </row>
    <row r="50" spans="1:19" x14ac:dyDescent="0.2">
      <c r="A50" s="28" t="s">
        <v>48</v>
      </c>
      <c r="B50" s="29" t="s">
        <v>50</v>
      </c>
      <c r="C50" s="28">
        <v>44170.794900000001</v>
      </c>
      <c r="D50" s="28">
        <v>4.0000000000000002E-4</v>
      </c>
      <c r="E50" s="30">
        <f t="shared" si="0"/>
        <v>1.1915194342229925E-4</v>
      </c>
      <c r="F50">
        <f t="shared" si="1"/>
        <v>0</v>
      </c>
      <c r="G50">
        <f t="shared" si="2"/>
        <v>9.0000001364387572E-5</v>
      </c>
      <c r="I50">
        <f t="shared" si="6"/>
        <v>9.0000001364387572E-5</v>
      </c>
      <c r="O50">
        <f t="shared" ca="1" si="4"/>
        <v>-2.1603277472648456E-3</v>
      </c>
      <c r="Q50" s="2">
        <f t="shared" si="5"/>
        <v>29152.294900000001</v>
      </c>
      <c r="S50" t="s">
        <v>53</v>
      </c>
    </row>
    <row r="51" spans="1:19" x14ac:dyDescent="0.2">
      <c r="A51" s="28" t="s">
        <v>48</v>
      </c>
      <c r="B51" s="29" t="s">
        <v>50</v>
      </c>
      <c r="C51" s="28">
        <v>44170.795100000003</v>
      </c>
      <c r="D51" s="28">
        <v>8.0000000000000004E-4</v>
      </c>
      <c r="E51" s="30">
        <f t="shared" si="0"/>
        <v>3.8393403884599576E-4</v>
      </c>
      <c r="F51">
        <f t="shared" si="1"/>
        <v>0</v>
      </c>
      <c r="G51">
        <f t="shared" si="2"/>
        <v>2.9000000358792022E-4</v>
      </c>
      <c r="I51">
        <f t="shared" si="6"/>
        <v>2.9000000358792022E-4</v>
      </c>
      <c r="O51">
        <f t="shared" ca="1" si="4"/>
        <v>-2.1603277472648456E-3</v>
      </c>
      <c r="Q51" s="2">
        <f t="shared" si="5"/>
        <v>29152.295100000003</v>
      </c>
      <c r="S51" t="s">
        <v>53</v>
      </c>
    </row>
    <row r="52" spans="1:19" x14ac:dyDescent="0.2">
      <c r="A52" s="28" t="s">
        <v>48</v>
      </c>
      <c r="B52" s="29" t="s">
        <v>50</v>
      </c>
      <c r="C52" s="28">
        <v>44171.5501</v>
      </c>
      <c r="D52" s="28">
        <v>2.9999999999999997E-4</v>
      </c>
      <c r="E52" s="30">
        <f t="shared" si="0"/>
        <v>0.99993633314714558</v>
      </c>
      <c r="F52">
        <f t="shared" si="1"/>
        <v>1</v>
      </c>
      <c r="G52">
        <f t="shared" si="2"/>
        <v>-4.8089998017530888E-5</v>
      </c>
      <c r="I52">
        <f t="shared" si="6"/>
        <v>-4.8089998017530888E-5</v>
      </c>
      <c r="O52">
        <f t="shared" ca="1" si="4"/>
        <v>-2.1564387224043001E-3</v>
      </c>
      <c r="Q52" s="2">
        <f t="shared" si="5"/>
        <v>29153.0501</v>
      </c>
      <c r="S52" t="s">
        <v>53</v>
      </c>
    </row>
    <row r="53" spans="1:19" x14ac:dyDescent="0.2">
      <c r="A53" s="28" t="s">
        <v>48</v>
      </c>
      <c r="B53" s="29" t="s">
        <v>47</v>
      </c>
      <c r="C53" s="28">
        <v>44171.550519999997</v>
      </c>
      <c r="D53" s="28">
        <v>3.8999999999999999E-4</v>
      </c>
      <c r="E53" s="30">
        <f t="shared" ref="E53:E71" si="7">+(C53-C$7)/C$8</f>
        <v>1.0004923755369393</v>
      </c>
      <c r="F53">
        <f t="shared" ref="F53:F71" si="8">ROUND(2*E53,0)/2</f>
        <v>1</v>
      </c>
      <c r="G53">
        <f t="shared" ref="G53:G71" si="9">+C53-(C$7+F53*C$8)</f>
        <v>3.7190999864833429E-4</v>
      </c>
      <c r="I53">
        <f t="shared" si="6"/>
        <v>3.7190999864833429E-4</v>
      </c>
      <c r="O53">
        <f t="shared" ref="O53:O71" ca="1" si="10">+C$11+C$12*$F53</f>
        <v>-2.1564387224043001E-3</v>
      </c>
      <c r="Q53" s="2">
        <f t="shared" ref="Q53:Q71" si="11">+C53-15018.5</f>
        <v>29153.050519999997</v>
      </c>
      <c r="S53" t="s">
        <v>53</v>
      </c>
    </row>
    <row r="54" spans="1:19" x14ac:dyDescent="0.2">
      <c r="A54" s="28" t="s">
        <v>48</v>
      </c>
      <c r="B54" s="29" t="s">
        <v>50</v>
      </c>
      <c r="C54" s="28">
        <v>44171.5507</v>
      </c>
      <c r="D54" s="28">
        <v>6.9999999999999999E-4</v>
      </c>
      <c r="E54" s="30">
        <f t="shared" si="7"/>
        <v>1.000730679423784</v>
      </c>
      <c r="F54">
        <f t="shared" si="8"/>
        <v>1</v>
      </c>
      <c r="G54">
        <f t="shared" si="9"/>
        <v>5.5191000137710944E-4</v>
      </c>
      <c r="I54">
        <f t="shared" si="6"/>
        <v>5.5191000137710944E-4</v>
      </c>
      <c r="O54">
        <f t="shared" ca="1" si="10"/>
        <v>-2.1564387224043001E-3</v>
      </c>
      <c r="Q54" s="2">
        <f t="shared" si="11"/>
        <v>29153.0507</v>
      </c>
      <c r="S54" t="s">
        <v>53</v>
      </c>
    </row>
    <row r="55" spans="1:19" x14ac:dyDescent="0.2">
      <c r="A55" s="28" t="s">
        <v>48</v>
      </c>
      <c r="B55" s="29" t="s">
        <v>50</v>
      </c>
      <c r="C55" s="28">
        <v>44171.550900000002</v>
      </c>
      <c r="D55" s="28">
        <v>2.9999999999999997E-4</v>
      </c>
      <c r="E55" s="30">
        <f t="shared" si="7"/>
        <v>1.0009954615192076</v>
      </c>
      <c r="F55">
        <f t="shared" si="8"/>
        <v>1</v>
      </c>
      <c r="G55">
        <f t="shared" si="9"/>
        <v>7.5191000360064209E-4</v>
      </c>
      <c r="I55">
        <f t="shared" si="6"/>
        <v>7.5191000360064209E-4</v>
      </c>
      <c r="O55">
        <f t="shared" ca="1" si="10"/>
        <v>-2.1564387224043001E-3</v>
      </c>
      <c r="Q55" s="2">
        <f t="shared" si="11"/>
        <v>29153.050900000002</v>
      </c>
      <c r="S55" t="s">
        <v>53</v>
      </c>
    </row>
    <row r="56" spans="1:19" x14ac:dyDescent="0.2">
      <c r="A56" s="28" t="s">
        <v>48</v>
      </c>
      <c r="B56" s="29" t="s">
        <v>47</v>
      </c>
      <c r="C56" s="28">
        <v>44171.571669999998</v>
      </c>
      <c r="D56" s="28">
        <v>1.6000000000000001E-4</v>
      </c>
      <c r="E56" s="30">
        <f t="shared" si="7"/>
        <v>1.0284930818173401</v>
      </c>
      <c r="F56">
        <f t="shared" si="8"/>
        <v>1</v>
      </c>
      <c r="G56">
        <f t="shared" si="9"/>
        <v>2.1521909999137279E-2</v>
      </c>
      <c r="I56">
        <f t="shared" si="6"/>
        <v>2.1521909999137279E-2</v>
      </c>
      <c r="O56">
        <f t="shared" ca="1" si="10"/>
        <v>-2.1564387224043001E-3</v>
      </c>
      <c r="Q56" s="2">
        <f t="shared" si="11"/>
        <v>29153.071669999998</v>
      </c>
      <c r="S56" t="s">
        <v>53</v>
      </c>
    </row>
    <row r="57" spans="1:19" x14ac:dyDescent="0.2">
      <c r="A57" s="28" t="s">
        <v>48</v>
      </c>
      <c r="B57" s="29" t="s">
        <v>50</v>
      </c>
      <c r="C57" s="28">
        <v>44173.814400000003</v>
      </c>
      <c r="D57" s="28">
        <v>8.9999999999999998E-4</v>
      </c>
      <c r="E57" s="30">
        <f t="shared" si="7"/>
        <v>3.9976667931621432</v>
      </c>
      <c r="F57">
        <f t="shared" si="8"/>
        <v>4</v>
      </c>
      <c r="G57">
        <f t="shared" si="9"/>
        <v>-1.7623599997023121E-3</v>
      </c>
      <c r="I57">
        <f t="shared" si="6"/>
        <v>-1.7623599997023121E-3</v>
      </c>
      <c r="O57">
        <f t="shared" ca="1" si="10"/>
        <v>-2.1447716478226642E-3</v>
      </c>
      <c r="Q57" s="2">
        <f t="shared" si="11"/>
        <v>29155.314400000003</v>
      </c>
      <c r="S57" t="s">
        <v>53</v>
      </c>
    </row>
    <row r="58" spans="1:19" x14ac:dyDescent="0.2">
      <c r="A58" s="28" t="s">
        <v>48</v>
      </c>
      <c r="B58" s="29" t="s">
        <v>50</v>
      </c>
      <c r="C58" s="28">
        <v>44173.815699999999</v>
      </c>
      <c r="D58" s="28">
        <v>4.0000000000000002E-4</v>
      </c>
      <c r="E58" s="30">
        <f t="shared" si="7"/>
        <v>3.9993878767583153</v>
      </c>
      <c r="F58">
        <f t="shared" si="8"/>
        <v>4</v>
      </c>
      <c r="G58">
        <f t="shared" si="9"/>
        <v>-4.6236000343924388E-4</v>
      </c>
      <c r="I58">
        <f t="shared" si="6"/>
        <v>-4.6236000343924388E-4</v>
      </c>
      <c r="O58">
        <f t="shared" ca="1" si="10"/>
        <v>-2.1447716478226642E-3</v>
      </c>
      <c r="Q58" s="2">
        <f t="shared" si="11"/>
        <v>29155.315699999999</v>
      </c>
      <c r="S58" t="s">
        <v>53</v>
      </c>
    </row>
    <row r="59" spans="1:19" x14ac:dyDescent="0.2">
      <c r="A59" s="28" t="s">
        <v>48</v>
      </c>
      <c r="B59" s="29" t="s">
        <v>47</v>
      </c>
      <c r="C59" s="28">
        <v>44173.815770000001</v>
      </c>
      <c r="D59" s="28">
        <v>4.6999999999999999E-4</v>
      </c>
      <c r="E59" s="30">
        <f t="shared" si="7"/>
        <v>3.9994805504931583</v>
      </c>
      <c r="F59">
        <f t="shared" si="8"/>
        <v>4</v>
      </c>
      <c r="G59">
        <f t="shared" si="9"/>
        <v>-3.9236000156961381E-4</v>
      </c>
      <c r="I59">
        <f t="shared" si="6"/>
        <v>-3.9236000156961381E-4</v>
      </c>
      <c r="O59">
        <f t="shared" ca="1" si="10"/>
        <v>-2.1447716478226642E-3</v>
      </c>
      <c r="Q59" s="2">
        <f t="shared" si="11"/>
        <v>29155.315770000001</v>
      </c>
      <c r="S59" t="s">
        <v>53</v>
      </c>
    </row>
    <row r="60" spans="1:19" x14ac:dyDescent="0.2">
      <c r="A60" s="28" t="s">
        <v>48</v>
      </c>
      <c r="B60" s="29" t="s">
        <v>50</v>
      </c>
      <c r="C60" s="28">
        <v>44173.816099999996</v>
      </c>
      <c r="D60" s="28">
        <v>4.0000000000000002E-4</v>
      </c>
      <c r="E60" s="30">
        <f t="shared" si="7"/>
        <v>3.9999174409395302</v>
      </c>
      <c r="F60">
        <f t="shared" si="8"/>
        <v>4</v>
      </c>
      <c r="G60">
        <f t="shared" si="9"/>
        <v>-6.2360006268136203E-5</v>
      </c>
      <c r="I60">
        <f t="shared" si="6"/>
        <v>-6.2360006268136203E-5</v>
      </c>
      <c r="O60">
        <f t="shared" ca="1" si="10"/>
        <v>-2.1447716478226642E-3</v>
      </c>
      <c r="Q60" s="2">
        <f t="shared" si="11"/>
        <v>29155.316099999996</v>
      </c>
      <c r="S60" t="s">
        <v>53</v>
      </c>
    </row>
    <row r="61" spans="1:19" x14ac:dyDescent="0.2">
      <c r="A61" s="28" t="s">
        <v>48</v>
      </c>
      <c r="B61" s="29" t="s">
        <v>50</v>
      </c>
      <c r="C61" s="28">
        <v>44174.571499999998</v>
      </c>
      <c r="D61" s="28">
        <v>4.0000000000000002E-4</v>
      </c>
      <c r="E61" s="30">
        <f t="shared" si="7"/>
        <v>4.9999994042386771</v>
      </c>
      <c r="F61">
        <f t="shared" si="8"/>
        <v>5</v>
      </c>
      <c r="G61">
        <f t="shared" si="9"/>
        <v>-4.5000342652201653E-7</v>
      </c>
      <c r="I61">
        <f t="shared" si="6"/>
        <v>-4.5000342652201653E-7</v>
      </c>
      <c r="O61">
        <f t="shared" ca="1" si="10"/>
        <v>-2.1408826229621187E-3</v>
      </c>
      <c r="Q61" s="2">
        <f t="shared" si="11"/>
        <v>29156.071499999998</v>
      </c>
      <c r="S61" t="s">
        <v>53</v>
      </c>
    </row>
    <row r="62" spans="1:19" x14ac:dyDescent="0.2">
      <c r="A62" s="28" t="s">
        <v>48</v>
      </c>
      <c r="B62" s="29" t="s">
        <v>50</v>
      </c>
      <c r="C62" s="28">
        <v>44174.5717</v>
      </c>
      <c r="D62" s="28">
        <v>2.9999999999999997E-4</v>
      </c>
      <c r="E62" s="30">
        <f t="shared" si="7"/>
        <v>5.0002641863341006</v>
      </c>
      <c r="F62">
        <f t="shared" si="8"/>
        <v>5</v>
      </c>
      <c r="G62">
        <f t="shared" si="9"/>
        <v>1.9954999879701063E-4</v>
      </c>
      <c r="I62">
        <f t="shared" si="6"/>
        <v>1.9954999879701063E-4</v>
      </c>
      <c r="O62">
        <f t="shared" ca="1" si="10"/>
        <v>-2.1408826229621187E-3</v>
      </c>
      <c r="Q62" s="2">
        <f t="shared" si="11"/>
        <v>29156.0717</v>
      </c>
      <c r="S62" t="s">
        <v>53</v>
      </c>
    </row>
    <row r="63" spans="1:19" x14ac:dyDescent="0.2">
      <c r="A63" s="28" t="s">
        <v>48</v>
      </c>
      <c r="B63" s="29" t="s">
        <v>50</v>
      </c>
      <c r="C63" s="28">
        <v>44174.572099999998</v>
      </c>
      <c r="D63" s="28">
        <v>8.0000000000000004E-4</v>
      </c>
      <c r="E63" s="30">
        <f t="shared" si="7"/>
        <v>5.0007937505153155</v>
      </c>
      <c r="F63">
        <f t="shared" si="8"/>
        <v>5</v>
      </c>
      <c r="G63">
        <f t="shared" si="9"/>
        <v>5.9954999596811831E-4</v>
      </c>
      <c r="I63">
        <f t="shared" si="6"/>
        <v>5.9954999596811831E-4</v>
      </c>
      <c r="O63">
        <f t="shared" ca="1" si="10"/>
        <v>-2.1408826229621187E-3</v>
      </c>
      <c r="Q63" s="2">
        <f t="shared" si="11"/>
        <v>29156.072099999998</v>
      </c>
      <c r="S63" t="s">
        <v>53</v>
      </c>
    </row>
    <row r="64" spans="1:19" x14ac:dyDescent="0.2">
      <c r="A64" s="28" t="s">
        <v>51</v>
      </c>
      <c r="B64" s="29" t="s">
        <v>47</v>
      </c>
      <c r="C64" s="28">
        <v>45986.629699999998</v>
      </c>
      <c r="D64" s="28">
        <v>5.9999999999999995E-4</v>
      </c>
      <c r="E64" s="30">
        <f t="shared" si="7"/>
        <v>2404.0028088613913</v>
      </c>
      <c r="F64">
        <f t="shared" si="8"/>
        <v>2404</v>
      </c>
      <c r="G64">
        <f t="shared" si="9"/>
        <v>2.1216399982222356E-3</v>
      </c>
      <c r="I64">
        <f t="shared" si="6"/>
        <v>2.1216399982222356E-3</v>
      </c>
      <c r="O64">
        <f t="shared" ca="1" si="10"/>
        <v>7.1888880174862807E-3</v>
      </c>
      <c r="Q64" s="2">
        <f t="shared" si="11"/>
        <v>30968.129699999998</v>
      </c>
      <c r="S64" t="s">
        <v>53</v>
      </c>
    </row>
    <row r="65" spans="1:22" x14ac:dyDescent="0.2">
      <c r="A65" s="28" t="s">
        <v>51</v>
      </c>
      <c r="B65" s="29" t="s">
        <v>47</v>
      </c>
      <c r="C65" s="28">
        <v>45986.6299</v>
      </c>
      <c r="D65" s="28">
        <v>5.9999999999999995E-4</v>
      </c>
      <c r="E65" s="30">
        <f t="shared" si="7"/>
        <v>2404.0030736434869</v>
      </c>
      <c r="F65">
        <f t="shared" si="8"/>
        <v>2404</v>
      </c>
      <c r="G65">
        <f t="shared" si="9"/>
        <v>2.3216400004457682E-3</v>
      </c>
      <c r="I65">
        <f t="shared" si="6"/>
        <v>2.3216400004457682E-3</v>
      </c>
      <c r="O65">
        <f t="shared" ca="1" si="10"/>
        <v>7.1888880174862807E-3</v>
      </c>
      <c r="Q65" s="2">
        <f t="shared" si="11"/>
        <v>30968.1299</v>
      </c>
      <c r="S65" t="s">
        <v>53</v>
      </c>
    </row>
    <row r="66" spans="1:22" x14ac:dyDescent="0.2">
      <c r="A66" s="28" t="s">
        <v>51</v>
      </c>
      <c r="B66" s="29" t="s">
        <v>47</v>
      </c>
      <c r="C66" s="28">
        <v>45986.63</v>
      </c>
      <c r="D66" s="28">
        <v>4.0000000000000002E-4</v>
      </c>
      <c r="E66" s="30">
        <f t="shared" si="7"/>
        <v>2404.0032060345297</v>
      </c>
      <c r="F66">
        <f t="shared" si="8"/>
        <v>2404</v>
      </c>
      <c r="G66">
        <f t="shared" si="9"/>
        <v>2.4216399979195558E-3</v>
      </c>
      <c r="I66">
        <f t="shared" si="6"/>
        <v>2.4216399979195558E-3</v>
      </c>
      <c r="O66">
        <f t="shared" ca="1" si="10"/>
        <v>7.1888880174862807E-3</v>
      </c>
      <c r="Q66" s="2">
        <f t="shared" si="11"/>
        <v>30968.129999999997</v>
      </c>
      <c r="S66" t="s">
        <v>53</v>
      </c>
    </row>
    <row r="67" spans="1:22" x14ac:dyDescent="0.2">
      <c r="A67" s="28" t="s">
        <v>51</v>
      </c>
      <c r="B67" s="29" t="s">
        <v>47</v>
      </c>
      <c r="C67" s="28">
        <v>45988.896099999998</v>
      </c>
      <c r="D67" s="28">
        <v>5.9999999999999995E-4</v>
      </c>
      <c r="E67" s="30">
        <f t="shared" si="7"/>
        <v>2407.0033195333745</v>
      </c>
      <c r="F67">
        <f t="shared" si="8"/>
        <v>2407</v>
      </c>
      <c r="G67">
        <f t="shared" si="9"/>
        <v>2.5073700016946532E-3</v>
      </c>
      <c r="I67">
        <f t="shared" si="6"/>
        <v>2.5073700016946532E-3</v>
      </c>
      <c r="O67">
        <f t="shared" ca="1" si="10"/>
        <v>7.2005550920679166E-3</v>
      </c>
      <c r="Q67" s="2">
        <f t="shared" si="11"/>
        <v>30970.396099999998</v>
      </c>
      <c r="S67" t="s">
        <v>53</v>
      </c>
    </row>
    <row r="68" spans="1:22" x14ac:dyDescent="0.2">
      <c r="A68" s="28" t="s">
        <v>51</v>
      </c>
      <c r="B68" s="29" t="s">
        <v>47</v>
      </c>
      <c r="C68" s="28">
        <v>45988.8963</v>
      </c>
      <c r="D68" s="28">
        <v>2.9999999999999997E-4</v>
      </c>
      <c r="E68" s="30">
        <f t="shared" si="7"/>
        <v>2407.0035843154701</v>
      </c>
      <c r="F68">
        <f t="shared" si="8"/>
        <v>2407</v>
      </c>
      <c r="G68">
        <f t="shared" si="9"/>
        <v>2.7073700039181858E-3</v>
      </c>
      <c r="I68">
        <f t="shared" si="6"/>
        <v>2.7073700039181858E-3</v>
      </c>
      <c r="O68">
        <f t="shared" ca="1" si="10"/>
        <v>7.2005550920679166E-3</v>
      </c>
      <c r="Q68" s="2">
        <f t="shared" si="11"/>
        <v>30970.3963</v>
      </c>
      <c r="S68" t="s">
        <v>53</v>
      </c>
    </row>
    <row r="69" spans="1:22" x14ac:dyDescent="0.2">
      <c r="A69" s="28" t="s">
        <v>46</v>
      </c>
      <c r="B69" s="29" t="s">
        <v>52</v>
      </c>
      <c r="C69" s="28">
        <v>45990.784</v>
      </c>
      <c r="D69" s="28">
        <v>1.1000000000000001E-3</v>
      </c>
      <c r="E69" s="30">
        <f t="shared" si="7"/>
        <v>2409.5027300953411</v>
      </c>
      <c r="F69">
        <f t="shared" si="8"/>
        <v>2409.5</v>
      </c>
      <c r="G69">
        <f t="shared" si="9"/>
        <v>2.0621450021280907E-3</v>
      </c>
      <c r="I69">
        <f t="shared" si="6"/>
        <v>2.0621450021280907E-3</v>
      </c>
      <c r="O69">
        <f t="shared" ca="1" si="10"/>
        <v>7.2102776542192805E-3</v>
      </c>
      <c r="Q69" s="2">
        <f t="shared" si="11"/>
        <v>30972.284</v>
      </c>
      <c r="S69" t="s">
        <v>53</v>
      </c>
    </row>
    <row r="70" spans="1:22" x14ac:dyDescent="0.2">
      <c r="A70" s="28" t="s">
        <v>46</v>
      </c>
      <c r="B70" s="29" t="s">
        <v>52</v>
      </c>
      <c r="C70" s="28">
        <v>45990.785499999998</v>
      </c>
      <c r="D70" s="28">
        <v>1.1000000000000001E-3</v>
      </c>
      <c r="E70" s="30">
        <f t="shared" si="7"/>
        <v>2409.5047159610326</v>
      </c>
      <c r="F70">
        <f t="shared" si="8"/>
        <v>2409.5</v>
      </c>
      <c r="G70">
        <f t="shared" si="9"/>
        <v>3.5621450006146915E-3</v>
      </c>
      <c r="I70">
        <f t="shared" si="6"/>
        <v>3.5621450006146915E-3</v>
      </c>
      <c r="O70">
        <f t="shared" ca="1" si="10"/>
        <v>7.2102776542192805E-3</v>
      </c>
      <c r="Q70" s="2">
        <f t="shared" si="11"/>
        <v>30972.285499999998</v>
      </c>
      <c r="S70" t="s">
        <v>53</v>
      </c>
    </row>
    <row r="71" spans="1:22" x14ac:dyDescent="0.2">
      <c r="A71" s="28" t="s">
        <v>46</v>
      </c>
      <c r="B71" s="29" t="s">
        <v>52</v>
      </c>
      <c r="C71" s="28">
        <v>45990.786099999998</v>
      </c>
      <c r="D71" s="28">
        <v>8.9999999999999998E-4</v>
      </c>
      <c r="E71" s="30">
        <f t="shared" si="7"/>
        <v>2409.5055103073091</v>
      </c>
      <c r="F71">
        <f t="shared" si="8"/>
        <v>2409.5</v>
      </c>
      <c r="G71">
        <f t="shared" si="9"/>
        <v>4.1621450000093319E-3</v>
      </c>
      <c r="I71">
        <f t="shared" si="6"/>
        <v>4.1621450000093319E-3</v>
      </c>
      <c r="O71">
        <f t="shared" ca="1" si="10"/>
        <v>7.2102776542192805E-3</v>
      </c>
      <c r="Q71" s="2">
        <f t="shared" si="11"/>
        <v>30972.286099999998</v>
      </c>
      <c r="S71" t="s">
        <v>53</v>
      </c>
    </row>
    <row r="72" spans="1:22" x14ac:dyDescent="0.2">
      <c r="A72" t="s">
        <v>45</v>
      </c>
      <c r="C72" s="9">
        <v>52500.683799999999</v>
      </c>
      <c r="D72" s="9"/>
      <c r="E72" s="30">
        <f t="shared" ref="E72" si="12">+(C72-C$7)/C$8</f>
        <v>11028.027184489001</v>
      </c>
      <c r="F72">
        <f t="shared" ref="F72" si="13">ROUND(2*E72,0)/2</f>
        <v>11028</v>
      </c>
      <c r="G72">
        <f t="shared" ref="G72" si="14">+C72-(C$7+F72*C$8)</f>
        <v>2.0533479997538961E-2</v>
      </c>
      <c r="J72">
        <f>+G72</f>
        <v>2.0533479997538961E-2</v>
      </c>
      <c r="O72">
        <f t="shared" ref="O72" ca="1" si="15">+C$11+C$12*$F72</f>
        <v>4.0727838414829756E-2</v>
      </c>
      <c r="Q72" s="2">
        <f t="shared" ref="Q72" si="16">+C72-15018.5</f>
        <v>37482.183799999999</v>
      </c>
      <c r="V72" t="s">
        <v>41</v>
      </c>
    </row>
    <row r="73" spans="1:22" x14ac:dyDescent="0.2">
      <c r="C73" s="9"/>
      <c r="D73" s="9"/>
    </row>
    <row r="74" spans="1:22" x14ac:dyDescent="0.2">
      <c r="C74" s="9"/>
      <c r="D74" s="9"/>
    </row>
    <row r="75" spans="1:22" x14ac:dyDescent="0.2">
      <c r="C75" s="9"/>
      <c r="D75" s="9"/>
    </row>
    <row r="76" spans="1:22" x14ac:dyDescent="0.2">
      <c r="C76" s="9"/>
      <c r="D76" s="9"/>
    </row>
    <row r="77" spans="1:22" x14ac:dyDescent="0.2">
      <c r="C77" s="9"/>
      <c r="D77" s="9"/>
    </row>
    <row r="78" spans="1:22" x14ac:dyDescent="0.2">
      <c r="C78" s="9"/>
      <c r="D78" s="9"/>
    </row>
    <row r="79" spans="1:22" x14ac:dyDescent="0.2">
      <c r="C79" s="9"/>
      <c r="D79" s="9"/>
    </row>
    <row r="80" spans="1:22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2024-07-29T08:17:06Z</dcterms:modified>
</cp:coreProperties>
</file>