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47B1F93-A26D-45AC-8141-98CBF8831C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Q34" i="2" l="1"/>
  <c r="E34" i="2"/>
  <c r="F34" i="2" s="1"/>
  <c r="G34" i="2" s="1"/>
  <c r="K34" i="2" s="1"/>
  <c r="Q33" i="2"/>
  <c r="E33" i="2"/>
  <c r="F33" i="2" s="1"/>
  <c r="G33" i="2" s="1"/>
  <c r="K33" i="2" s="1"/>
  <c r="Q32" i="2"/>
  <c r="E32" i="2"/>
  <c r="F32" i="2" s="1"/>
  <c r="G32" i="2" s="1"/>
  <c r="L32" i="2" s="1"/>
  <c r="Q31" i="2"/>
  <c r="E31" i="2"/>
  <c r="F31" i="2" s="1"/>
  <c r="G31" i="2" s="1"/>
  <c r="L31" i="2" s="1"/>
  <c r="Q30" i="2"/>
  <c r="E30" i="2"/>
  <c r="F30" i="2" s="1"/>
  <c r="G30" i="2" s="1"/>
  <c r="L30" i="2" s="1"/>
  <c r="Q29" i="2"/>
  <c r="E29" i="2"/>
  <c r="F29" i="2" s="1"/>
  <c r="G29" i="2" s="1"/>
  <c r="L29" i="2" s="1"/>
  <c r="Q28" i="2"/>
  <c r="E28" i="2"/>
  <c r="F28" i="2" s="1"/>
  <c r="G28" i="2" s="1"/>
  <c r="L28" i="2" s="1"/>
  <c r="Q27" i="2"/>
  <c r="E27" i="2"/>
  <c r="F27" i="2" s="1"/>
  <c r="G27" i="2" s="1"/>
  <c r="L27" i="2" s="1"/>
  <c r="Q26" i="2"/>
  <c r="E26" i="2"/>
  <c r="F26" i="2" s="1"/>
  <c r="G26" i="2" s="1"/>
  <c r="K26" i="2" s="1"/>
  <c r="Q25" i="2"/>
  <c r="E25" i="2"/>
  <c r="F25" i="2" s="1"/>
  <c r="G25" i="2" s="1"/>
  <c r="K25" i="2" s="1"/>
  <c r="Q24" i="2"/>
  <c r="E24" i="2"/>
  <c r="F24" i="2" s="1"/>
  <c r="G24" i="2" s="1"/>
  <c r="K24" i="2" s="1"/>
  <c r="Q23" i="2"/>
  <c r="E23" i="2"/>
  <c r="F23" i="2" s="1"/>
  <c r="G23" i="2" s="1"/>
  <c r="K23" i="2" s="1"/>
  <c r="Q22" i="2"/>
  <c r="Q21" i="2"/>
  <c r="E21" i="2"/>
  <c r="F21" i="2" s="1"/>
  <c r="G21" i="2" s="1"/>
  <c r="H21" i="2" s="1"/>
  <c r="F14" i="2"/>
  <c r="D9" i="2"/>
  <c r="C9" i="2"/>
  <c r="E21" i="1"/>
  <c r="F21" i="1" s="1"/>
  <c r="G21" i="1" s="1"/>
  <c r="H21" i="1" s="1"/>
  <c r="Q21" i="1"/>
  <c r="E22" i="1"/>
  <c r="F22" i="1" s="1"/>
  <c r="G22" i="1" s="1"/>
  <c r="H22" i="1" s="1"/>
  <c r="Q22" i="1"/>
  <c r="C22" i="1"/>
  <c r="C17" i="1"/>
  <c r="A22" i="1"/>
  <c r="F14" i="1"/>
  <c r="F15" i="1" s="1"/>
  <c r="E27" i="1"/>
  <c r="F27" i="1" s="1"/>
  <c r="G27" i="1" s="1"/>
  <c r="L27" i="1" s="1"/>
  <c r="Q27" i="1"/>
  <c r="E28" i="1"/>
  <c r="F28" i="1" s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 s="1"/>
  <c r="G31" i="1" s="1"/>
  <c r="L31" i="1" s="1"/>
  <c r="Q31" i="1"/>
  <c r="E32" i="1"/>
  <c r="F32" i="1" s="1"/>
  <c r="G32" i="1" s="1"/>
  <c r="L32" i="1" s="1"/>
  <c r="Q32" i="1"/>
  <c r="E34" i="1"/>
  <c r="F34" i="1" s="1"/>
  <c r="G34" i="1" s="1"/>
  <c r="K34" i="1" s="1"/>
  <c r="Q34" i="1"/>
  <c r="D9" i="1"/>
  <c r="C9" i="1"/>
  <c r="Q26" i="1"/>
  <c r="Q33" i="1"/>
  <c r="Q24" i="1"/>
  <c r="Q25" i="1"/>
  <c r="E25" i="1"/>
  <c r="F25" i="1" s="1"/>
  <c r="G25" i="1" s="1"/>
  <c r="K25" i="1" s="1"/>
  <c r="E26" i="1"/>
  <c r="F26" i="1" s="1"/>
  <c r="G26" i="1" s="1"/>
  <c r="K26" i="1" s="1"/>
  <c r="Q23" i="1"/>
  <c r="E33" i="1"/>
  <c r="F33" i="1" s="1"/>
  <c r="G33" i="1" s="1"/>
  <c r="K33" i="1" s="1"/>
  <c r="E24" i="1"/>
  <c r="F24" i="1" s="1"/>
  <c r="G24" i="1" s="1"/>
  <c r="K24" i="1" s="1"/>
  <c r="E23" i="1"/>
  <c r="F23" i="1" s="1"/>
  <c r="G23" i="1" s="1"/>
  <c r="K23" i="1" s="1"/>
  <c r="C11" i="1"/>
  <c r="C12" i="1"/>
  <c r="F15" i="2" l="1"/>
  <c r="E22" i="2"/>
  <c r="F22" i="2" s="1"/>
  <c r="G22" i="2" s="1"/>
  <c r="C17" i="2"/>
  <c r="O22" i="1"/>
  <c r="O21" i="1"/>
  <c r="O29" i="1"/>
  <c r="O28" i="1"/>
  <c r="O32" i="1"/>
  <c r="O27" i="1"/>
  <c r="O31" i="1"/>
  <c r="O30" i="1"/>
  <c r="O26" i="1"/>
  <c r="O25" i="1"/>
  <c r="O23" i="1"/>
  <c r="O33" i="1"/>
  <c r="O34" i="1"/>
  <c r="O24" i="1"/>
  <c r="C15" i="1"/>
  <c r="C16" i="1"/>
  <c r="D18" i="1" s="1"/>
  <c r="C12" i="2"/>
  <c r="C11" i="2"/>
  <c r="C16" i="2" l="1"/>
  <c r="D18" i="2" s="1"/>
  <c r="O34" i="2"/>
  <c r="O30" i="2"/>
  <c r="O26" i="2"/>
  <c r="O22" i="2"/>
  <c r="O21" i="2"/>
  <c r="O33" i="2"/>
  <c r="O31" i="2"/>
  <c r="O27" i="2"/>
  <c r="O23" i="2"/>
  <c r="O28" i="2"/>
  <c r="O32" i="2"/>
  <c r="O24" i="2"/>
  <c r="C15" i="2"/>
  <c r="O29" i="2"/>
  <c r="O25" i="2"/>
  <c r="H22" i="2"/>
  <c r="F16" i="1"/>
  <c r="F18" i="1" s="1"/>
  <c r="C18" i="1"/>
  <c r="C18" i="2" l="1"/>
  <c r="F16" i="2"/>
  <c r="F17" i="2" s="1"/>
  <c r="F17" i="1"/>
  <c r="F18" i="2" l="1"/>
</calcChain>
</file>

<file path=xl/sharedStrings.xml><?xml version="1.0" encoding="utf-8"?>
<sst xmlns="http://schemas.openxmlformats.org/spreadsheetml/2006/main" count="172" uniqueCount="62">
  <si>
    <t>OEJV 0189</t>
  </si>
  <si>
    <t>OEJV 0198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</si>
  <si>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</si>
  <si>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</si>
  <si>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</si>
  <si>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</si>
  <si>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</si>
  <si>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</si>
  <si>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</si>
  <si>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</si>
  <si>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</si>
  <si>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</si>
  <si>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</si>
  <si>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</si>
  <si>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</si>
  <si>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</si>
  <si>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</si>
  <si>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</si>
  <si>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</si>
  <si>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</si>
  <si>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</si>
  <si>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</si>
  <si>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</si>
  <si>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</si>
  <si>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</si>
  <si>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</si>
  <si>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</si>
  <si>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</si>
  <si>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</si>
  <si>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</si>
  <si>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</si>
  <si>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</si>
  <si>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</si>
  <si>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</si>
  <si>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</si>
  <si>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</si>
  <si>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</si>
  <si>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</si>
  <si>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</si>
  <si>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</si>
  <si>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</si>
  <si>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</si>
  <si>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AU Phe</t>
  </si>
  <si>
    <t>G8041-0231</t>
  </si>
  <si>
    <t>EW/KW</t>
  </si>
  <si>
    <t>pr_0</t>
  </si>
  <si>
    <t>~</t>
  </si>
  <si>
    <t>Kreiner</t>
  </si>
  <si>
    <t>I</t>
  </si>
  <si>
    <t>OEJV 0179</t>
  </si>
  <si>
    <t>JAVSO 49, 251</t>
  </si>
  <si>
    <t>TESS/PNC/RAA</t>
  </si>
  <si>
    <t>TESS</t>
  </si>
  <si>
    <t>AU Phe / GSC 8041-0231</t>
  </si>
  <si>
    <t>VSS SEB Gp</t>
  </si>
  <si>
    <t xml:space="preserve">Mag </t>
  </si>
  <si>
    <t>Next ToM-P</t>
  </si>
  <si>
    <t>Next ToM-S</t>
  </si>
  <si>
    <t>12.5-13.00</t>
  </si>
  <si>
    <t>GCVS 4</t>
  </si>
  <si>
    <t>VSX</t>
  </si>
  <si>
    <t>pg?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</si>
</sst>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5" fillId="25" borderId="5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32" fillId="0" borderId="0" xfId="42" applyFont="1" applyAlignment="1">
      <alignment horizontal="left"/>
    </xf>
    <xf numFmtId="0" fontId="32" fillId="0" borderId="0" xfId="42" applyFont="1" applyAlignment="1">
      <alignment horizontal="center"/>
    </xf>
    <xf numFmtId="0" fontId="32" fillId="0" borderId="0" xfId="0" applyFont="1" applyAlignment="1">
      <alignment horizontal="center"/>
    </xf>
    <xf numFmtId="0" fontId="34" fillId="0" borderId="0" xfId="0" applyFont="1" applyAlignment="1" applyProtection="1">
      <alignment horizontal="center"/>
      <protection locked="0"/>
    </xf>
    <xf numFmtId="0" fontId="7" fillId="0" borderId="0" xfId="0" applyFont="1" applyAlignment="1"/>
    <xf numFmtId="0" fontId="0" fillId="0" borderId="0" xfId="0" applyAlignment="1">
      <alignment horizontal="right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5" fillId="0" borderId="0" xfId="41" applyFont="1" applyAlignment="1">
      <alignment horizontal="left" vertical="center"/>
    </xf>
    <xf numFmtId="0" fontId="32" fillId="0" borderId="0" xfId="42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>
      <alignment horizontal="left" vertical="center"/>
    </xf>
    <xf numFmtId="0" fontId="16" fillId="26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34" fillId="0" borderId="0" xfId="0" applyFont="1" applyAlignment="1">
      <alignment horizontal="right" vertical="center"/>
    </xf>
    <xf numFmtId="22" fontId="34" fillId="0" borderId="0" xfId="0" applyNumberFormat="1" applyFont="1" applyAlignment="1">
      <alignment horizontal="right" vertical="center"/>
    </xf>
    <xf numFmtId="0" fontId="0" fillId="26" borderId="0" xfId="0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6" fillId="0" borderId="12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/>
    <xf numFmtId="0" fontId="0" fillId="26" borderId="17" xfId="0" applyFill="1" applyBorder="1" applyAlignment="1">
      <alignment horizontal="right" vertical="center"/>
    </xf>
    <xf numFmtId="0" fontId="16" fillId="26" borderId="18" xfId="0" applyFont="1" applyFill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34" fillId="0" borderId="19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22" fontId="34" fillId="0" borderId="19" xfId="0" applyNumberFormat="1" applyFont="1" applyBorder="1" applyAlignment="1">
      <alignment horizontal="right" vertical="center"/>
    </xf>
    <xf numFmtId="22" fontId="34" fillId="0" borderId="20" xfId="0" applyNumberFormat="1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AU Phe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9.9799999999999997E-4</c:v>
                  </c:pt>
                  <c:pt idx="7">
                    <c:v>8.8400000000000002E-4</c:v>
                  </c:pt>
                  <c:pt idx="8">
                    <c:v>8.5300000000000003E-4</c:v>
                  </c:pt>
                  <c:pt idx="9">
                    <c:v>1.031E-3</c:v>
                  </c:pt>
                  <c:pt idx="10">
                    <c:v>1.0280000000000001E-3</c:v>
                  </c:pt>
                  <c:pt idx="11">
                    <c:v>1.2800000000000001E-3</c:v>
                  </c:pt>
                  <c:pt idx="12">
                    <c:v>8.0000000000000004E-4</c:v>
                  </c:pt>
                  <c:pt idx="13">
                    <c:v>8.3000000000000001E-4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9.9799999999999997E-4</c:v>
                  </c:pt>
                  <c:pt idx="7">
                    <c:v>8.8400000000000002E-4</c:v>
                  </c:pt>
                  <c:pt idx="8">
                    <c:v>8.5300000000000003E-4</c:v>
                  </c:pt>
                  <c:pt idx="9">
                    <c:v>1.031E-3</c:v>
                  </c:pt>
                  <c:pt idx="10">
                    <c:v>1.0280000000000001E-3</c:v>
                  </c:pt>
                  <c:pt idx="11">
                    <c:v>1.2800000000000001E-3</c:v>
                  </c:pt>
                  <c:pt idx="12">
                    <c:v>8.0000000000000004E-4</c:v>
                  </c:pt>
                  <c:pt idx="13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-27904</c:v>
                </c:pt>
                <c:pt idx="1">
                  <c:v>0</c:v>
                </c:pt>
                <c:pt idx="2">
                  <c:v>23503.5</c:v>
                </c:pt>
                <c:pt idx="3">
                  <c:v>37987</c:v>
                </c:pt>
                <c:pt idx="4">
                  <c:v>38854.5</c:v>
                </c:pt>
                <c:pt idx="5">
                  <c:v>41695.5</c:v>
                </c:pt>
                <c:pt idx="6">
                  <c:v>42692.5</c:v>
                </c:pt>
                <c:pt idx="7">
                  <c:v>42693</c:v>
                </c:pt>
                <c:pt idx="8">
                  <c:v>42724.5</c:v>
                </c:pt>
                <c:pt idx="9">
                  <c:v>42725</c:v>
                </c:pt>
                <c:pt idx="10">
                  <c:v>42766.5</c:v>
                </c:pt>
                <c:pt idx="11">
                  <c:v>42767</c:v>
                </c:pt>
                <c:pt idx="12">
                  <c:v>42876</c:v>
                </c:pt>
                <c:pt idx="13">
                  <c:v>45256.5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-4.1359999995620456E-2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BB-4E6E-8544-46AE1247E82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9.9799999999999997E-4</c:v>
                  </c:pt>
                  <c:pt idx="7">
                    <c:v>8.8400000000000002E-4</c:v>
                  </c:pt>
                  <c:pt idx="8">
                    <c:v>8.5300000000000003E-4</c:v>
                  </c:pt>
                  <c:pt idx="9">
                    <c:v>1.031E-3</c:v>
                  </c:pt>
                  <c:pt idx="10">
                    <c:v>1.0280000000000001E-3</c:v>
                  </c:pt>
                  <c:pt idx="11">
                    <c:v>1.2800000000000001E-3</c:v>
                  </c:pt>
                  <c:pt idx="12">
                    <c:v>8.0000000000000004E-4</c:v>
                  </c:pt>
                  <c:pt idx="13">
                    <c:v>8.3000000000000001E-4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9.9799999999999997E-4</c:v>
                  </c:pt>
                  <c:pt idx="7">
                    <c:v>8.8400000000000002E-4</c:v>
                  </c:pt>
                  <c:pt idx="8">
                    <c:v>8.5300000000000003E-4</c:v>
                  </c:pt>
                  <c:pt idx="9">
                    <c:v>1.031E-3</c:v>
                  </c:pt>
                  <c:pt idx="10">
                    <c:v>1.0280000000000001E-3</c:v>
                  </c:pt>
                  <c:pt idx="11">
                    <c:v>1.2800000000000001E-3</c:v>
                  </c:pt>
                  <c:pt idx="12">
                    <c:v>8.0000000000000004E-4</c:v>
                  </c:pt>
                  <c:pt idx="13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-27904</c:v>
                </c:pt>
                <c:pt idx="1">
                  <c:v>0</c:v>
                </c:pt>
                <c:pt idx="2">
                  <c:v>23503.5</c:v>
                </c:pt>
                <c:pt idx="3">
                  <c:v>37987</c:v>
                </c:pt>
                <c:pt idx="4">
                  <c:v>38854.5</c:v>
                </c:pt>
                <c:pt idx="5">
                  <c:v>41695.5</c:v>
                </c:pt>
                <c:pt idx="6">
                  <c:v>42692.5</c:v>
                </c:pt>
                <c:pt idx="7">
                  <c:v>42693</c:v>
                </c:pt>
                <c:pt idx="8">
                  <c:v>42724.5</c:v>
                </c:pt>
                <c:pt idx="9">
                  <c:v>42725</c:v>
                </c:pt>
                <c:pt idx="10">
                  <c:v>42766.5</c:v>
                </c:pt>
                <c:pt idx="11">
                  <c:v>42767</c:v>
                </c:pt>
                <c:pt idx="12">
                  <c:v>42876</c:v>
                </c:pt>
                <c:pt idx="13">
                  <c:v>45256.5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BB-4E6E-8544-46AE1247E82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9.9799999999999997E-4</c:v>
                  </c:pt>
                  <c:pt idx="7">
                    <c:v>8.8400000000000002E-4</c:v>
                  </c:pt>
                  <c:pt idx="8">
                    <c:v>8.5300000000000003E-4</c:v>
                  </c:pt>
                  <c:pt idx="9">
                    <c:v>1.031E-3</c:v>
                  </c:pt>
                  <c:pt idx="10">
                    <c:v>1.0280000000000001E-3</c:v>
                  </c:pt>
                  <c:pt idx="11">
                    <c:v>1.2800000000000001E-3</c:v>
                  </c:pt>
                  <c:pt idx="12">
                    <c:v>8.0000000000000004E-4</c:v>
                  </c:pt>
                  <c:pt idx="13">
                    <c:v>8.3000000000000001E-4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9.9799999999999997E-4</c:v>
                  </c:pt>
                  <c:pt idx="7">
                    <c:v>8.8400000000000002E-4</c:v>
                  </c:pt>
                  <c:pt idx="8">
                    <c:v>8.5300000000000003E-4</c:v>
                  </c:pt>
                  <c:pt idx="9">
                    <c:v>1.031E-3</c:v>
                  </c:pt>
                  <c:pt idx="10">
                    <c:v>1.0280000000000001E-3</c:v>
                  </c:pt>
                  <c:pt idx="11">
                    <c:v>1.2800000000000001E-3</c:v>
                  </c:pt>
                  <c:pt idx="12">
                    <c:v>8.0000000000000004E-4</c:v>
                  </c:pt>
                  <c:pt idx="13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-27904</c:v>
                </c:pt>
                <c:pt idx="1">
                  <c:v>0</c:v>
                </c:pt>
                <c:pt idx="2">
                  <c:v>23503.5</c:v>
                </c:pt>
                <c:pt idx="3">
                  <c:v>37987</c:v>
                </c:pt>
                <c:pt idx="4">
                  <c:v>38854.5</c:v>
                </c:pt>
                <c:pt idx="5">
                  <c:v>41695.5</c:v>
                </c:pt>
                <c:pt idx="6">
                  <c:v>42692.5</c:v>
                </c:pt>
                <c:pt idx="7">
                  <c:v>42693</c:v>
                </c:pt>
                <c:pt idx="8">
                  <c:v>42724.5</c:v>
                </c:pt>
                <c:pt idx="9">
                  <c:v>42725</c:v>
                </c:pt>
                <c:pt idx="10">
                  <c:v>42766.5</c:v>
                </c:pt>
                <c:pt idx="11">
                  <c:v>42767</c:v>
                </c:pt>
                <c:pt idx="12">
                  <c:v>42876</c:v>
                </c:pt>
                <c:pt idx="13">
                  <c:v>45256.5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BB-4E6E-8544-46AE1247E82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9.9799999999999997E-4</c:v>
                  </c:pt>
                  <c:pt idx="7">
                    <c:v>8.8400000000000002E-4</c:v>
                  </c:pt>
                  <c:pt idx="8">
                    <c:v>8.5300000000000003E-4</c:v>
                  </c:pt>
                  <c:pt idx="9">
                    <c:v>1.031E-3</c:v>
                  </c:pt>
                  <c:pt idx="10">
                    <c:v>1.0280000000000001E-3</c:v>
                  </c:pt>
                  <c:pt idx="11">
                    <c:v>1.2800000000000001E-3</c:v>
                  </c:pt>
                  <c:pt idx="12">
                    <c:v>8.0000000000000004E-4</c:v>
                  </c:pt>
                  <c:pt idx="13">
                    <c:v>8.3000000000000001E-4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9.9799999999999997E-4</c:v>
                  </c:pt>
                  <c:pt idx="7">
                    <c:v>8.8400000000000002E-4</c:v>
                  </c:pt>
                  <c:pt idx="8">
                    <c:v>8.5300000000000003E-4</c:v>
                  </c:pt>
                  <c:pt idx="9">
                    <c:v>1.031E-3</c:v>
                  </c:pt>
                  <c:pt idx="10">
                    <c:v>1.0280000000000001E-3</c:v>
                  </c:pt>
                  <c:pt idx="11">
                    <c:v>1.2800000000000001E-3</c:v>
                  </c:pt>
                  <c:pt idx="12">
                    <c:v>8.0000000000000004E-4</c:v>
                  </c:pt>
                  <c:pt idx="13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-27904</c:v>
                </c:pt>
                <c:pt idx="1">
                  <c:v>0</c:v>
                </c:pt>
                <c:pt idx="2">
                  <c:v>23503.5</c:v>
                </c:pt>
                <c:pt idx="3">
                  <c:v>37987</c:v>
                </c:pt>
                <c:pt idx="4">
                  <c:v>38854.5</c:v>
                </c:pt>
                <c:pt idx="5">
                  <c:v>41695.5</c:v>
                </c:pt>
                <c:pt idx="6">
                  <c:v>42692.5</c:v>
                </c:pt>
                <c:pt idx="7">
                  <c:v>42693</c:v>
                </c:pt>
                <c:pt idx="8">
                  <c:v>42724.5</c:v>
                </c:pt>
                <c:pt idx="9">
                  <c:v>42725</c:v>
                </c:pt>
                <c:pt idx="10">
                  <c:v>42766.5</c:v>
                </c:pt>
                <c:pt idx="11">
                  <c:v>42767</c:v>
                </c:pt>
                <c:pt idx="12">
                  <c:v>42876</c:v>
                </c:pt>
                <c:pt idx="13">
                  <c:v>45256.5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2">
                  <c:v>-3.1810000000405125E-2</c:v>
                </c:pt>
                <c:pt idx="3">
                  <c:v>7.5730000004114117E-2</c:v>
                </c:pt>
                <c:pt idx="4">
                  <c:v>3.8260000001173466E-2</c:v>
                </c:pt>
                <c:pt idx="5">
                  <c:v>6.9770000089192763E-2</c:v>
                </c:pt>
                <c:pt idx="12">
                  <c:v>1.8049999998765998E-2</c:v>
                </c:pt>
                <c:pt idx="13">
                  <c:v>6.2079999996058177E-2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BB-4E6E-8544-46AE1247E82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9.9799999999999997E-4</c:v>
                  </c:pt>
                  <c:pt idx="7">
                    <c:v>8.8400000000000002E-4</c:v>
                  </c:pt>
                  <c:pt idx="8">
                    <c:v>8.5300000000000003E-4</c:v>
                  </c:pt>
                  <c:pt idx="9">
                    <c:v>1.031E-3</c:v>
                  </c:pt>
                  <c:pt idx="10">
                    <c:v>1.0280000000000001E-3</c:v>
                  </c:pt>
                  <c:pt idx="11">
                    <c:v>1.2800000000000001E-3</c:v>
                  </c:pt>
                  <c:pt idx="12">
                    <c:v>8.0000000000000004E-4</c:v>
                  </c:pt>
                  <c:pt idx="13">
                    <c:v>8.3000000000000001E-4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9.9799999999999997E-4</c:v>
                  </c:pt>
                  <c:pt idx="7">
                    <c:v>8.8400000000000002E-4</c:v>
                  </c:pt>
                  <c:pt idx="8">
                    <c:v>8.5300000000000003E-4</c:v>
                  </c:pt>
                  <c:pt idx="9">
                    <c:v>1.031E-3</c:v>
                  </c:pt>
                  <c:pt idx="10">
                    <c:v>1.0280000000000001E-3</c:v>
                  </c:pt>
                  <c:pt idx="11">
                    <c:v>1.2800000000000001E-3</c:v>
                  </c:pt>
                  <c:pt idx="12">
                    <c:v>8.0000000000000004E-4</c:v>
                  </c:pt>
                  <c:pt idx="13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-27904</c:v>
                </c:pt>
                <c:pt idx="1">
                  <c:v>0</c:v>
                </c:pt>
                <c:pt idx="2">
                  <c:v>23503.5</c:v>
                </c:pt>
                <c:pt idx="3">
                  <c:v>37987</c:v>
                </c:pt>
                <c:pt idx="4">
                  <c:v>38854.5</c:v>
                </c:pt>
                <c:pt idx="5">
                  <c:v>41695.5</c:v>
                </c:pt>
                <c:pt idx="6">
                  <c:v>42692.5</c:v>
                </c:pt>
                <c:pt idx="7">
                  <c:v>42693</c:v>
                </c:pt>
                <c:pt idx="8">
                  <c:v>42724.5</c:v>
                </c:pt>
                <c:pt idx="9">
                  <c:v>42725</c:v>
                </c:pt>
                <c:pt idx="10">
                  <c:v>42766.5</c:v>
                </c:pt>
                <c:pt idx="11">
                  <c:v>42767</c:v>
                </c:pt>
                <c:pt idx="12">
                  <c:v>42876</c:v>
                </c:pt>
                <c:pt idx="13">
                  <c:v>45256.5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  <c:pt idx="6">
                  <c:v>2.4954657594207674E-2</c:v>
                </c:pt>
                <c:pt idx="7">
                  <c:v>2.6827495254110545E-2</c:v>
                </c:pt>
                <c:pt idx="8">
                  <c:v>2.4135760148055851E-2</c:v>
                </c:pt>
                <c:pt idx="9">
                  <c:v>2.4975049549539108E-2</c:v>
                </c:pt>
                <c:pt idx="10">
                  <c:v>2.245766410487704E-2</c:v>
                </c:pt>
                <c:pt idx="11">
                  <c:v>2.3401978280162439E-2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BB-4E6E-8544-46AE1247E82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9.9799999999999997E-4</c:v>
                  </c:pt>
                  <c:pt idx="7">
                    <c:v>8.8400000000000002E-4</c:v>
                  </c:pt>
                  <c:pt idx="8">
                    <c:v>8.5300000000000003E-4</c:v>
                  </c:pt>
                  <c:pt idx="9">
                    <c:v>1.031E-3</c:v>
                  </c:pt>
                  <c:pt idx="10">
                    <c:v>1.0280000000000001E-3</c:v>
                  </c:pt>
                  <c:pt idx="11">
                    <c:v>1.2800000000000001E-3</c:v>
                  </c:pt>
                  <c:pt idx="12">
                    <c:v>8.0000000000000004E-4</c:v>
                  </c:pt>
                  <c:pt idx="13">
                    <c:v>8.3000000000000001E-4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9.9799999999999997E-4</c:v>
                  </c:pt>
                  <c:pt idx="7">
                    <c:v>8.8400000000000002E-4</c:v>
                  </c:pt>
                  <c:pt idx="8">
                    <c:v>8.5300000000000003E-4</c:v>
                  </c:pt>
                  <c:pt idx="9">
                    <c:v>1.031E-3</c:v>
                  </c:pt>
                  <c:pt idx="10">
                    <c:v>1.0280000000000001E-3</c:v>
                  </c:pt>
                  <c:pt idx="11">
                    <c:v>1.2800000000000001E-3</c:v>
                  </c:pt>
                  <c:pt idx="12">
                    <c:v>8.0000000000000004E-4</c:v>
                  </c:pt>
                  <c:pt idx="13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-27904</c:v>
                </c:pt>
                <c:pt idx="1">
                  <c:v>0</c:v>
                </c:pt>
                <c:pt idx="2">
                  <c:v>23503.5</c:v>
                </c:pt>
                <c:pt idx="3">
                  <c:v>37987</c:v>
                </c:pt>
                <c:pt idx="4">
                  <c:v>38854.5</c:v>
                </c:pt>
                <c:pt idx="5">
                  <c:v>41695.5</c:v>
                </c:pt>
                <c:pt idx="6">
                  <c:v>42692.5</c:v>
                </c:pt>
                <c:pt idx="7">
                  <c:v>42693</c:v>
                </c:pt>
                <c:pt idx="8">
                  <c:v>42724.5</c:v>
                </c:pt>
                <c:pt idx="9">
                  <c:v>42725</c:v>
                </c:pt>
                <c:pt idx="10">
                  <c:v>42766.5</c:v>
                </c:pt>
                <c:pt idx="11">
                  <c:v>42767</c:v>
                </c:pt>
                <c:pt idx="12">
                  <c:v>42876</c:v>
                </c:pt>
                <c:pt idx="13">
                  <c:v>45256.5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BB-4E6E-8544-46AE1247E82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9.9799999999999997E-4</c:v>
                  </c:pt>
                  <c:pt idx="7">
                    <c:v>8.8400000000000002E-4</c:v>
                  </c:pt>
                  <c:pt idx="8">
                    <c:v>8.5300000000000003E-4</c:v>
                  </c:pt>
                  <c:pt idx="9">
                    <c:v>1.031E-3</c:v>
                  </c:pt>
                  <c:pt idx="10">
                    <c:v>1.0280000000000001E-3</c:v>
                  </c:pt>
                  <c:pt idx="11">
                    <c:v>1.2800000000000001E-3</c:v>
                  </c:pt>
                  <c:pt idx="12">
                    <c:v>8.0000000000000004E-4</c:v>
                  </c:pt>
                  <c:pt idx="13">
                    <c:v>8.3000000000000001E-4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9.9799999999999997E-4</c:v>
                  </c:pt>
                  <c:pt idx="7">
                    <c:v>8.8400000000000002E-4</c:v>
                  </c:pt>
                  <c:pt idx="8">
                    <c:v>8.5300000000000003E-4</c:v>
                  </c:pt>
                  <c:pt idx="9">
                    <c:v>1.031E-3</c:v>
                  </c:pt>
                  <c:pt idx="10">
                    <c:v>1.0280000000000001E-3</c:v>
                  </c:pt>
                  <c:pt idx="11">
                    <c:v>1.2800000000000001E-3</c:v>
                  </c:pt>
                  <c:pt idx="12">
                    <c:v>8.0000000000000004E-4</c:v>
                  </c:pt>
                  <c:pt idx="13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-27904</c:v>
                </c:pt>
                <c:pt idx="1">
                  <c:v>0</c:v>
                </c:pt>
                <c:pt idx="2">
                  <c:v>23503.5</c:v>
                </c:pt>
                <c:pt idx="3">
                  <c:v>37987</c:v>
                </c:pt>
                <c:pt idx="4">
                  <c:v>38854.5</c:v>
                </c:pt>
                <c:pt idx="5">
                  <c:v>41695.5</c:v>
                </c:pt>
                <c:pt idx="6">
                  <c:v>42692.5</c:v>
                </c:pt>
                <c:pt idx="7">
                  <c:v>42693</c:v>
                </c:pt>
                <c:pt idx="8">
                  <c:v>42724.5</c:v>
                </c:pt>
                <c:pt idx="9">
                  <c:v>42725</c:v>
                </c:pt>
                <c:pt idx="10">
                  <c:v>42766.5</c:v>
                </c:pt>
                <c:pt idx="11">
                  <c:v>42767</c:v>
                </c:pt>
                <c:pt idx="12">
                  <c:v>42876</c:v>
                </c:pt>
                <c:pt idx="13">
                  <c:v>45256.5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BB-4E6E-8544-46AE1247E82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-27904</c:v>
                </c:pt>
                <c:pt idx="1">
                  <c:v>0</c:v>
                </c:pt>
                <c:pt idx="2">
                  <c:v>23503.5</c:v>
                </c:pt>
                <c:pt idx="3">
                  <c:v>37987</c:v>
                </c:pt>
                <c:pt idx="4">
                  <c:v>38854.5</c:v>
                </c:pt>
                <c:pt idx="5">
                  <c:v>41695.5</c:v>
                </c:pt>
                <c:pt idx="6">
                  <c:v>42692.5</c:v>
                </c:pt>
                <c:pt idx="7">
                  <c:v>42693</c:v>
                </c:pt>
                <c:pt idx="8">
                  <c:v>42724.5</c:v>
                </c:pt>
                <c:pt idx="9">
                  <c:v>42725</c:v>
                </c:pt>
                <c:pt idx="10">
                  <c:v>42766.5</c:v>
                </c:pt>
                <c:pt idx="11">
                  <c:v>42767</c:v>
                </c:pt>
                <c:pt idx="12">
                  <c:v>42876</c:v>
                </c:pt>
                <c:pt idx="13">
                  <c:v>45256.5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-4.7526036378521506E-2</c:v>
                </c:pt>
                <c:pt idx="1">
                  <c:v>-1.4779865874619873E-2</c:v>
                </c:pt>
                <c:pt idx="2">
                  <c:v>1.2802187538455391E-2</c:v>
                </c:pt>
                <c:pt idx="3">
                  <c:v>2.9799003783196623E-2</c:v>
                </c:pt>
                <c:pt idx="4">
                  <c:v>3.0817040728155574E-2</c:v>
                </c:pt>
                <c:pt idx="5">
                  <c:v>3.4151038377294933E-2</c:v>
                </c:pt>
                <c:pt idx="6">
                  <c:v>3.5321047407985508E-2</c:v>
                </c:pt>
                <c:pt idx="7">
                  <c:v>3.5321634172795283E-2</c:v>
                </c:pt>
                <c:pt idx="8">
                  <c:v>3.5358600355811086E-2</c:v>
                </c:pt>
                <c:pt idx="9">
                  <c:v>3.5359187120620861E-2</c:v>
                </c:pt>
                <c:pt idx="10">
                  <c:v>3.5407888599832155E-2</c:v>
                </c:pt>
                <c:pt idx="11">
                  <c:v>3.540847536464193E-2</c:v>
                </c:pt>
                <c:pt idx="12">
                  <c:v>3.5536390093172797E-2</c:v>
                </c:pt>
                <c:pt idx="13">
                  <c:v>3.8329977352509731E-2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BB-4E6E-8544-46AE1247E821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-27904</c:v>
                </c:pt>
                <c:pt idx="1">
                  <c:v>0</c:v>
                </c:pt>
                <c:pt idx="2">
                  <c:v>23503.5</c:v>
                </c:pt>
                <c:pt idx="3">
                  <c:v>37987</c:v>
                </c:pt>
                <c:pt idx="4">
                  <c:v>38854.5</c:v>
                </c:pt>
                <c:pt idx="5">
                  <c:v>41695.5</c:v>
                </c:pt>
                <c:pt idx="6">
                  <c:v>42692.5</c:v>
                </c:pt>
                <c:pt idx="7">
                  <c:v>42693</c:v>
                </c:pt>
                <c:pt idx="8">
                  <c:v>42724.5</c:v>
                </c:pt>
                <c:pt idx="9">
                  <c:v>42725</c:v>
                </c:pt>
                <c:pt idx="10">
                  <c:v>42766.5</c:v>
                </c:pt>
                <c:pt idx="11">
                  <c:v>42767</c:v>
                </c:pt>
                <c:pt idx="12">
                  <c:v>42876</c:v>
                </c:pt>
                <c:pt idx="13">
                  <c:v>45256.5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BB-4E6E-8544-46AE1247E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548896"/>
        <c:axId val="1"/>
      </c:scatterChart>
      <c:valAx>
        <c:axId val="709548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548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AU Phe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9.9799999999999997E-4</c:v>
                  </c:pt>
                  <c:pt idx="7">
                    <c:v>8.8400000000000002E-4</c:v>
                  </c:pt>
                  <c:pt idx="8">
                    <c:v>8.5300000000000003E-4</c:v>
                  </c:pt>
                  <c:pt idx="9">
                    <c:v>1.031E-3</c:v>
                  </c:pt>
                  <c:pt idx="10">
                    <c:v>1.0280000000000001E-3</c:v>
                  </c:pt>
                  <c:pt idx="11">
                    <c:v>1.2800000000000001E-3</c:v>
                  </c:pt>
                  <c:pt idx="12">
                    <c:v>8.0000000000000004E-4</c:v>
                  </c:pt>
                  <c:pt idx="13">
                    <c:v>8.3000000000000001E-4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9.9799999999999997E-4</c:v>
                  </c:pt>
                  <c:pt idx="7">
                    <c:v>8.8400000000000002E-4</c:v>
                  </c:pt>
                  <c:pt idx="8">
                    <c:v>8.5300000000000003E-4</c:v>
                  </c:pt>
                  <c:pt idx="9">
                    <c:v>1.031E-3</c:v>
                  </c:pt>
                  <c:pt idx="10">
                    <c:v>1.0280000000000001E-3</c:v>
                  </c:pt>
                  <c:pt idx="11">
                    <c:v>1.2800000000000001E-3</c:v>
                  </c:pt>
                  <c:pt idx="12">
                    <c:v>8.0000000000000004E-4</c:v>
                  </c:pt>
                  <c:pt idx="13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-51414.5</c:v>
                </c:pt>
                <c:pt idx="1">
                  <c:v>-23506.5</c:v>
                </c:pt>
                <c:pt idx="2">
                  <c:v>0</c:v>
                </c:pt>
                <c:pt idx="3">
                  <c:v>14486</c:v>
                </c:pt>
                <c:pt idx="4">
                  <c:v>15353.5</c:v>
                </c:pt>
                <c:pt idx="5">
                  <c:v>18195</c:v>
                </c:pt>
                <c:pt idx="6">
                  <c:v>19192</c:v>
                </c:pt>
                <c:pt idx="7">
                  <c:v>19192.5</c:v>
                </c:pt>
                <c:pt idx="8">
                  <c:v>19224</c:v>
                </c:pt>
                <c:pt idx="9">
                  <c:v>19224.5</c:v>
                </c:pt>
                <c:pt idx="10">
                  <c:v>19266</c:v>
                </c:pt>
                <c:pt idx="11">
                  <c:v>19266.5</c:v>
                </c:pt>
                <c:pt idx="12">
                  <c:v>19375.5</c:v>
                </c:pt>
                <c:pt idx="13">
                  <c:v>21756.5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-5.5244279996259138E-2</c:v>
                </c:pt>
                <c:pt idx="1">
                  <c:v>-5.0527159997727722E-2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F7-4F5E-B183-269E142EEE2F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9.9799999999999997E-4</c:v>
                  </c:pt>
                  <c:pt idx="7">
                    <c:v>8.8400000000000002E-4</c:v>
                  </c:pt>
                  <c:pt idx="8">
                    <c:v>8.5300000000000003E-4</c:v>
                  </c:pt>
                  <c:pt idx="9">
                    <c:v>1.031E-3</c:v>
                  </c:pt>
                  <c:pt idx="10">
                    <c:v>1.0280000000000001E-3</c:v>
                  </c:pt>
                  <c:pt idx="11">
                    <c:v>1.2800000000000001E-3</c:v>
                  </c:pt>
                  <c:pt idx="12">
                    <c:v>8.0000000000000004E-4</c:v>
                  </c:pt>
                  <c:pt idx="13">
                    <c:v>8.3000000000000001E-4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9.9799999999999997E-4</c:v>
                  </c:pt>
                  <c:pt idx="7">
                    <c:v>8.8400000000000002E-4</c:v>
                  </c:pt>
                  <c:pt idx="8">
                    <c:v>8.5300000000000003E-4</c:v>
                  </c:pt>
                  <c:pt idx="9">
                    <c:v>1.031E-3</c:v>
                  </c:pt>
                  <c:pt idx="10">
                    <c:v>1.0280000000000001E-3</c:v>
                  </c:pt>
                  <c:pt idx="11">
                    <c:v>1.2800000000000001E-3</c:v>
                  </c:pt>
                  <c:pt idx="12">
                    <c:v>8.0000000000000004E-4</c:v>
                  </c:pt>
                  <c:pt idx="13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-51414.5</c:v>
                </c:pt>
                <c:pt idx="1">
                  <c:v>-23506.5</c:v>
                </c:pt>
                <c:pt idx="2">
                  <c:v>0</c:v>
                </c:pt>
                <c:pt idx="3">
                  <c:v>14486</c:v>
                </c:pt>
                <c:pt idx="4">
                  <c:v>15353.5</c:v>
                </c:pt>
                <c:pt idx="5">
                  <c:v>18195</c:v>
                </c:pt>
                <c:pt idx="6">
                  <c:v>19192</c:v>
                </c:pt>
                <c:pt idx="7">
                  <c:v>19192.5</c:v>
                </c:pt>
                <c:pt idx="8">
                  <c:v>19224</c:v>
                </c:pt>
                <c:pt idx="9">
                  <c:v>19224.5</c:v>
                </c:pt>
                <c:pt idx="10">
                  <c:v>19266</c:v>
                </c:pt>
                <c:pt idx="11">
                  <c:v>19266.5</c:v>
                </c:pt>
                <c:pt idx="12">
                  <c:v>19375.5</c:v>
                </c:pt>
                <c:pt idx="13">
                  <c:v>21756.5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F7-4F5E-B183-269E142EEE2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9.9799999999999997E-4</c:v>
                  </c:pt>
                  <c:pt idx="7">
                    <c:v>8.8400000000000002E-4</c:v>
                  </c:pt>
                  <c:pt idx="8">
                    <c:v>8.5300000000000003E-4</c:v>
                  </c:pt>
                  <c:pt idx="9">
                    <c:v>1.031E-3</c:v>
                  </c:pt>
                  <c:pt idx="10">
                    <c:v>1.0280000000000001E-3</c:v>
                  </c:pt>
                  <c:pt idx="11">
                    <c:v>1.2800000000000001E-3</c:v>
                  </c:pt>
                  <c:pt idx="12">
                    <c:v>8.0000000000000004E-4</c:v>
                  </c:pt>
                  <c:pt idx="13">
                    <c:v>8.3000000000000001E-4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9.9799999999999997E-4</c:v>
                  </c:pt>
                  <c:pt idx="7">
                    <c:v>8.8400000000000002E-4</c:v>
                  </c:pt>
                  <c:pt idx="8">
                    <c:v>8.5300000000000003E-4</c:v>
                  </c:pt>
                  <c:pt idx="9">
                    <c:v>1.031E-3</c:v>
                  </c:pt>
                  <c:pt idx="10">
                    <c:v>1.0280000000000001E-3</c:v>
                  </c:pt>
                  <c:pt idx="11">
                    <c:v>1.2800000000000001E-3</c:v>
                  </c:pt>
                  <c:pt idx="12">
                    <c:v>8.0000000000000004E-4</c:v>
                  </c:pt>
                  <c:pt idx="13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-51414.5</c:v>
                </c:pt>
                <c:pt idx="1">
                  <c:v>-23506.5</c:v>
                </c:pt>
                <c:pt idx="2">
                  <c:v>0</c:v>
                </c:pt>
                <c:pt idx="3">
                  <c:v>14486</c:v>
                </c:pt>
                <c:pt idx="4">
                  <c:v>15353.5</c:v>
                </c:pt>
                <c:pt idx="5">
                  <c:v>18195</c:v>
                </c:pt>
                <c:pt idx="6">
                  <c:v>19192</c:v>
                </c:pt>
                <c:pt idx="7">
                  <c:v>19192.5</c:v>
                </c:pt>
                <c:pt idx="8">
                  <c:v>19224</c:v>
                </c:pt>
                <c:pt idx="9">
                  <c:v>19224.5</c:v>
                </c:pt>
                <c:pt idx="10">
                  <c:v>19266</c:v>
                </c:pt>
                <c:pt idx="11">
                  <c:v>19266.5</c:v>
                </c:pt>
                <c:pt idx="12">
                  <c:v>19375.5</c:v>
                </c:pt>
                <c:pt idx="13">
                  <c:v>21756.5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F7-4F5E-B183-269E142EEE2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9.9799999999999997E-4</c:v>
                  </c:pt>
                  <c:pt idx="7">
                    <c:v>8.8400000000000002E-4</c:v>
                  </c:pt>
                  <c:pt idx="8">
                    <c:v>8.5300000000000003E-4</c:v>
                  </c:pt>
                  <c:pt idx="9">
                    <c:v>1.031E-3</c:v>
                  </c:pt>
                  <c:pt idx="10">
                    <c:v>1.0280000000000001E-3</c:v>
                  </c:pt>
                  <c:pt idx="11">
                    <c:v>1.2800000000000001E-3</c:v>
                  </c:pt>
                  <c:pt idx="12">
                    <c:v>8.0000000000000004E-4</c:v>
                  </c:pt>
                  <c:pt idx="13">
                    <c:v>8.3000000000000001E-4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9.9799999999999997E-4</c:v>
                  </c:pt>
                  <c:pt idx="7">
                    <c:v>8.8400000000000002E-4</c:v>
                  </c:pt>
                  <c:pt idx="8">
                    <c:v>8.5300000000000003E-4</c:v>
                  </c:pt>
                  <c:pt idx="9">
                    <c:v>1.031E-3</c:v>
                  </c:pt>
                  <c:pt idx="10">
                    <c:v>1.0280000000000001E-3</c:v>
                  </c:pt>
                  <c:pt idx="11">
                    <c:v>1.2800000000000001E-3</c:v>
                  </c:pt>
                  <c:pt idx="12">
                    <c:v>8.0000000000000004E-4</c:v>
                  </c:pt>
                  <c:pt idx="13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-51414.5</c:v>
                </c:pt>
                <c:pt idx="1">
                  <c:v>-23506.5</c:v>
                </c:pt>
                <c:pt idx="2">
                  <c:v>0</c:v>
                </c:pt>
                <c:pt idx="3">
                  <c:v>14486</c:v>
                </c:pt>
                <c:pt idx="4">
                  <c:v>15353.5</c:v>
                </c:pt>
                <c:pt idx="5">
                  <c:v>18195</c:v>
                </c:pt>
                <c:pt idx="6">
                  <c:v>19192</c:v>
                </c:pt>
                <c:pt idx="7">
                  <c:v>19192.5</c:v>
                </c:pt>
                <c:pt idx="8">
                  <c:v>19224</c:v>
                </c:pt>
                <c:pt idx="9">
                  <c:v>19224.5</c:v>
                </c:pt>
                <c:pt idx="10">
                  <c:v>19266</c:v>
                </c:pt>
                <c:pt idx="11">
                  <c:v>19266.5</c:v>
                </c:pt>
                <c:pt idx="12">
                  <c:v>19375.5</c:v>
                </c:pt>
                <c:pt idx="13">
                  <c:v>21756.5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2">
                  <c:v>0</c:v>
                </c:pt>
                <c:pt idx="3">
                  <c:v>-4.1426960000535473E-2</c:v>
                </c:pt>
                <c:pt idx="4">
                  <c:v>-4.1906759994162712E-2</c:v>
                </c:pt>
                <c:pt idx="5">
                  <c:v>-4.2565199910313822E-2</c:v>
                </c:pt>
                <c:pt idx="12">
                  <c:v>-4.3948680002358742E-2</c:v>
                </c:pt>
                <c:pt idx="13">
                  <c:v>-5.1722839998546988E-2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F7-4F5E-B183-269E142EEE2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9.9799999999999997E-4</c:v>
                  </c:pt>
                  <c:pt idx="7">
                    <c:v>8.8400000000000002E-4</c:v>
                  </c:pt>
                  <c:pt idx="8">
                    <c:v>8.5300000000000003E-4</c:v>
                  </c:pt>
                  <c:pt idx="9">
                    <c:v>1.031E-3</c:v>
                  </c:pt>
                  <c:pt idx="10">
                    <c:v>1.0280000000000001E-3</c:v>
                  </c:pt>
                  <c:pt idx="11">
                    <c:v>1.2800000000000001E-3</c:v>
                  </c:pt>
                  <c:pt idx="12">
                    <c:v>8.0000000000000004E-4</c:v>
                  </c:pt>
                  <c:pt idx="13">
                    <c:v>8.3000000000000001E-4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9.9799999999999997E-4</c:v>
                  </c:pt>
                  <c:pt idx="7">
                    <c:v>8.8400000000000002E-4</c:v>
                  </c:pt>
                  <c:pt idx="8">
                    <c:v>8.5300000000000003E-4</c:v>
                  </c:pt>
                  <c:pt idx="9">
                    <c:v>1.031E-3</c:v>
                  </c:pt>
                  <c:pt idx="10">
                    <c:v>1.0280000000000001E-3</c:v>
                  </c:pt>
                  <c:pt idx="11">
                    <c:v>1.2800000000000001E-3</c:v>
                  </c:pt>
                  <c:pt idx="12">
                    <c:v>8.0000000000000004E-4</c:v>
                  </c:pt>
                  <c:pt idx="13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-51414.5</c:v>
                </c:pt>
                <c:pt idx="1">
                  <c:v>-23506.5</c:v>
                </c:pt>
                <c:pt idx="2">
                  <c:v>0</c:v>
                </c:pt>
                <c:pt idx="3">
                  <c:v>14486</c:v>
                </c:pt>
                <c:pt idx="4">
                  <c:v>15353.5</c:v>
                </c:pt>
                <c:pt idx="5">
                  <c:v>18195</c:v>
                </c:pt>
                <c:pt idx="6">
                  <c:v>19192</c:v>
                </c:pt>
                <c:pt idx="7">
                  <c:v>19192.5</c:v>
                </c:pt>
                <c:pt idx="8">
                  <c:v>19224</c:v>
                </c:pt>
                <c:pt idx="9">
                  <c:v>19224.5</c:v>
                </c:pt>
                <c:pt idx="10">
                  <c:v>19266</c:v>
                </c:pt>
                <c:pt idx="11">
                  <c:v>19266.5</c:v>
                </c:pt>
                <c:pt idx="12">
                  <c:v>19375.5</c:v>
                </c:pt>
                <c:pt idx="13">
                  <c:v>21756.5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  <c:pt idx="6">
                  <c:v>-4.4868462413433008E-2</c:v>
                </c:pt>
                <c:pt idx="7">
                  <c:v>-4.2974304749805015E-2</c:v>
                </c:pt>
                <c:pt idx="8">
                  <c:v>-4.4322879854007624E-2</c:v>
                </c:pt>
                <c:pt idx="9">
                  <c:v>-4.3462270456075203E-2</c:v>
                </c:pt>
                <c:pt idx="10">
                  <c:v>-4.421009589714231E-2</c:v>
                </c:pt>
                <c:pt idx="11">
                  <c:v>-4.3244461718131788E-2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F7-4F5E-B183-269E142EEE2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9.9799999999999997E-4</c:v>
                  </c:pt>
                  <c:pt idx="7">
                    <c:v>8.8400000000000002E-4</c:v>
                  </c:pt>
                  <c:pt idx="8">
                    <c:v>8.5300000000000003E-4</c:v>
                  </c:pt>
                  <c:pt idx="9">
                    <c:v>1.031E-3</c:v>
                  </c:pt>
                  <c:pt idx="10">
                    <c:v>1.0280000000000001E-3</c:v>
                  </c:pt>
                  <c:pt idx="11">
                    <c:v>1.2800000000000001E-3</c:v>
                  </c:pt>
                  <c:pt idx="12">
                    <c:v>8.0000000000000004E-4</c:v>
                  </c:pt>
                  <c:pt idx="13">
                    <c:v>8.3000000000000001E-4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9.9799999999999997E-4</c:v>
                  </c:pt>
                  <c:pt idx="7">
                    <c:v>8.8400000000000002E-4</c:v>
                  </c:pt>
                  <c:pt idx="8">
                    <c:v>8.5300000000000003E-4</c:v>
                  </c:pt>
                  <c:pt idx="9">
                    <c:v>1.031E-3</c:v>
                  </c:pt>
                  <c:pt idx="10">
                    <c:v>1.0280000000000001E-3</c:v>
                  </c:pt>
                  <c:pt idx="11">
                    <c:v>1.2800000000000001E-3</c:v>
                  </c:pt>
                  <c:pt idx="12">
                    <c:v>8.0000000000000004E-4</c:v>
                  </c:pt>
                  <c:pt idx="13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-51414.5</c:v>
                </c:pt>
                <c:pt idx="1">
                  <c:v>-23506.5</c:v>
                </c:pt>
                <c:pt idx="2">
                  <c:v>0</c:v>
                </c:pt>
                <c:pt idx="3">
                  <c:v>14486</c:v>
                </c:pt>
                <c:pt idx="4">
                  <c:v>15353.5</c:v>
                </c:pt>
                <c:pt idx="5">
                  <c:v>18195</c:v>
                </c:pt>
                <c:pt idx="6">
                  <c:v>19192</c:v>
                </c:pt>
                <c:pt idx="7">
                  <c:v>19192.5</c:v>
                </c:pt>
                <c:pt idx="8">
                  <c:v>19224</c:v>
                </c:pt>
                <c:pt idx="9">
                  <c:v>19224.5</c:v>
                </c:pt>
                <c:pt idx="10">
                  <c:v>19266</c:v>
                </c:pt>
                <c:pt idx="11">
                  <c:v>19266.5</c:v>
                </c:pt>
                <c:pt idx="12">
                  <c:v>19375.5</c:v>
                </c:pt>
                <c:pt idx="13">
                  <c:v>21756.5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F7-4F5E-B183-269E142EEE2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9.9799999999999997E-4</c:v>
                  </c:pt>
                  <c:pt idx="7">
                    <c:v>8.8400000000000002E-4</c:v>
                  </c:pt>
                  <c:pt idx="8">
                    <c:v>8.5300000000000003E-4</c:v>
                  </c:pt>
                  <c:pt idx="9">
                    <c:v>1.031E-3</c:v>
                  </c:pt>
                  <c:pt idx="10">
                    <c:v>1.0280000000000001E-3</c:v>
                  </c:pt>
                  <c:pt idx="11">
                    <c:v>1.2800000000000001E-3</c:v>
                  </c:pt>
                  <c:pt idx="12">
                    <c:v>8.0000000000000004E-4</c:v>
                  </c:pt>
                  <c:pt idx="13">
                    <c:v>8.3000000000000001E-4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9.9799999999999997E-4</c:v>
                  </c:pt>
                  <c:pt idx="7">
                    <c:v>8.8400000000000002E-4</c:v>
                  </c:pt>
                  <c:pt idx="8">
                    <c:v>8.5300000000000003E-4</c:v>
                  </c:pt>
                  <c:pt idx="9">
                    <c:v>1.031E-3</c:v>
                  </c:pt>
                  <c:pt idx="10">
                    <c:v>1.0280000000000001E-3</c:v>
                  </c:pt>
                  <c:pt idx="11">
                    <c:v>1.2800000000000001E-3</c:v>
                  </c:pt>
                  <c:pt idx="12">
                    <c:v>8.0000000000000004E-4</c:v>
                  </c:pt>
                  <c:pt idx="13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-51414.5</c:v>
                </c:pt>
                <c:pt idx="1">
                  <c:v>-23506.5</c:v>
                </c:pt>
                <c:pt idx="2">
                  <c:v>0</c:v>
                </c:pt>
                <c:pt idx="3">
                  <c:v>14486</c:v>
                </c:pt>
                <c:pt idx="4">
                  <c:v>15353.5</c:v>
                </c:pt>
                <c:pt idx="5">
                  <c:v>18195</c:v>
                </c:pt>
                <c:pt idx="6">
                  <c:v>19192</c:v>
                </c:pt>
                <c:pt idx="7">
                  <c:v>19192.5</c:v>
                </c:pt>
                <c:pt idx="8">
                  <c:v>19224</c:v>
                </c:pt>
                <c:pt idx="9">
                  <c:v>19224.5</c:v>
                </c:pt>
                <c:pt idx="10">
                  <c:v>19266</c:v>
                </c:pt>
                <c:pt idx="11">
                  <c:v>19266.5</c:v>
                </c:pt>
                <c:pt idx="12">
                  <c:v>19375.5</c:v>
                </c:pt>
                <c:pt idx="13">
                  <c:v>21756.5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F7-4F5E-B183-269E142EEE2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-51414.5</c:v>
                </c:pt>
                <c:pt idx="1">
                  <c:v>-23506.5</c:v>
                </c:pt>
                <c:pt idx="2">
                  <c:v>0</c:v>
                </c:pt>
                <c:pt idx="3">
                  <c:v>14486</c:v>
                </c:pt>
                <c:pt idx="4">
                  <c:v>15353.5</c:v>
                </c:pt>
                <c:pt idx="5">
                  <c:v>18195</c:v>
                </c:pt>
                <c:pt idx="6">
                  <c:v>19192</c:v>
                </c:pt>
                <c:pt idx="7">
                  <c:v>19192.5</c:v>
                </c:pt>
                <c:pt idx="8">
                  <c:v>19224</c:v>
                </c:pt>
                <c:pt idx="9">
                  <c:v>19224.5</c:v>
                </c:pt>
                <c:pt idx="10">
                  <c:v>19266</c:v>
                </c:pt>
                <c:pt idx="11">
                  <c:v>19266.5</c:v>
                </c:pt>
                <c:pt idx="12">
                  <c:v>19375.5</c:v>
                </c:pt>
                <c:pt idx="13">
                  <c:v>21756.5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-2.6773454180529697E-2</c:v>
                </c:pt>
                <c:pt idx="1">
                  <c:v>-3.2921562479157396E-2</c:v>
                </c:pt>
                <c:pt idx="2">
                  <c:v>-3.8100024128924201E-2</c:v>
                </c:pt>
                <c:pt idx="3">
                  <c:v>-4.1291277418802404E-2</c:v>
                </c:pt>
                <c:pt idx="4">
                  <c:v>-4.1482386919628675E-2</c:v>
                </c:pt>
                <c:pt idx="5">
                  <c:v>-4.210836691570688E-2</c:v>
                </c:pt>
                <c:pt idx="6">
                  <c:v>-4.2328005154696841E-2</c:v>
                </c:pt>
                <c:pt idx="7">
                  <c:v>-4.2328115304265036E-2</c:v>
                </c:pt>
                <c:pt idx="8">
                  <c:v>-4.2335054727061609E-2</c:v>
                </c:pt>
                <c:pt idx="9">
                  <c:v>-4.2335164876629812E-2</c:v>
                </c:pt>
                <c:pt idx="10">
                  <c:v>-4.2344307290790376E-2</c:v>
                </c:pt>
                <c:pt idx="11">
                  <c:v>-4.2344417440358578E-2</c:v>
                </c:pt>
                <c:pt idx="12">
                  <c:v>-4.2368430046226084E-2</c:v>
                </c:pt>
                <c:pt idx="13">
                  <c:v>-4.2892962289992481E-2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F7-4F5E-B183-269E142EEE2F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-51414.5</c:v>
                </c:pt>
                <c:pt idx="1">
                  <c:v>-23506.5</c:v>
                </c:pt>
                <c:pt idx="2">
                  <c:v>0</c:v>
                </c:pt>
                <c:pt idx="3">
                  <c:v>14486</c:v>
                </c:pt>
                <c:pt idx="4">
                  <c:v>15353.5</c:v>
                </c:pt>
                <c:pt idx="5">
                  <c:v>18195</c:v>
                </c:pt>
                <c:pt idx="6">
                  <c:v>19192</c:v>
                </c:pt>
                <c:pt idx="7">
                  <c:v>19192.5</c:v>
                </c:pt>
                <c:pt idx="8">
                  <c:v>19224</c:v>
                </c:pt>
                <c:pt idx="9">
                  <c:v>19224.5</c:v>
                </c:pt>
                <c:pt idx="10">
                  <c:v>19266</c:v>
                </c:pt>
                <c:pt idx="11">
                  <c:v>19266.5</c:v>
                </c:pt>
                <c:pt idx="12">
                  <c:v>19375.5</c:v>
                </c:pt>
                <c:pt idx="13">
                  <c:v>21756.5</c:v>
                </c:pt>
              </c:numCache>
            </c:numRef>
          </c:xVal>
          <c:yVal>
            <c:numRef>
              <c:f>'Active 2'!$U$21:$U$999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F7-4F5E-B183-269E142EE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548896"/>
        <c:axId val="1"/>
      </c:scatterChart>
      <c:valAx>
        <c:axId val="709548896"/>
        <c:scaling>
          <c:orientation val="minMax"/>
          <c:min val="-5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548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735BB27-36B7-0EEA-CF51-F7AD7A7BD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9F93A38B-C725-4046-9F8D-C83283682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" customWidth="1"/>
    <col min="4" max="4" width="9.42578125" customWidth="1"/>
    <col min="5" max="5" width="11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53</v>
      </c>
      <c r="F1" s="34" t="s">
        <v>42</v>
      </c>
      <c r="G1" s="28">
        <v>0</v>
      </c>
      <c r="H1" s="29"/>
      <c r="I1" s="35" t="s">
        <v>43</v>
      </c>
      <c r="J1" s="36" t="s">
        <v>42</v>
      </c>
      <c r="K1" s="37">
        <v>1.5023500000000001</v>
      </c>
      <c r="L1" s="31">
        <v>-46.582799999999999</v>
      </c>
      <c r="M1" s="32">
        <v>52500.217499999999</v>
      </c>
      <c r="N1" s="32">
        <v>0.30661736000000001</v>
      </c>
      <c r="O1" s="30" t="s">
        <v>44</v>
      </c>
      <c r="P1" s="31">
        <v>12.5</v>
      </c>
      <c r="Q1" s="31">
        <v>13</v>
      </c>
      <c r="R1" s="38" t="s">
        <v>45</v>
      </c>
      <c r="S1" s="39" t="s">
        <v>46</v>
      </c>
    </row>
    <row r="2" spans="1:19" x14ac:dyDescent="0.2">
      <c r="A2" t="s">
        <v>26</v>
      </c>
      <c r="B2" t="s">
        <v>44</v>
      </c>
      <c r="C2" s="27"/>
      <c r="D2" s="3"/>
    </row>
    <row r="3" spans="1:19" ht="13.5" thickBot="1" x14ac:dyDescent="0.25"/>
    <row r="4" spans="1:19" ht="14.25" thickTop="1" thickBot="1" x14ac:dyDescent="0.25">
      <c r="A4" s="5" t="s">
        <v>3</v>
      </c>
      <c r="C4" s="24">
        <v>36735.584000000003</v>
      </c>
      <c r="D4" s="25">
        <v>0.26581399999999999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4</v>
      </c>
      <c r="E6" s="61" t="s">
        <v>47</v>
      </c>
    </row>
    <row r="7" spans="1:19" x14ac:dyDescent="0.2">
      <c r="A7" t="s">
        <v>5</v>
      </c>
      <c r="C7" s="47">
        <v>45292.665999999997</v>
      </c>
      <c r="D7" s="60" t="s">
        <v>60</v>
      </c>
      <c r="E7" s="62">
        <v>52500.217499999999</v>
      </c>
      <c r="F7" s="64"/>
    </row>
    <row r="8" spans="1:19" x14ac:dyDescent="0.2">
      <c r="A8" t="s">
        <v>6</v>
      </c>
      <c r="C8" s="47">
        <v>0.30665999999999999</v>
      </c>
      <c r="D8" s="26" t="s">
        <v>60</v>
      </c>
      <c r="E8" s="63">
        <v>0.30661736000000001</v>
      </c>
      <c r="F8" s="64"/>
    </row>
    <row r="9" spans="1:19" x14ac:dyDescent="0.2">
      <c r="A9" s="22" t="s">
        <v>33</v>
      </c>
      <c r="B9" s="33">
        <v>22</v>
      </c>
      <c r="C9" s="20" t="str">
        <f>"F"&amp;B9</f>
        <v>F22</v>
      </c>
      <c r="D9" s="21" t="str">
        <f>"G"&amp;B9</f>
        <v>G22</v>
      </c>
    </row>
    <row r="10" spans="1:19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9" x14ac:dyDescent="0.2">
      <c r="A11" s="10" t="s">
        <v>18</v>
      </c>
      <c r="B11" s="10"/>
      <c r="C11" s="19">
        <f ca="1">INTERCEPT(INDIRECT($D$9):G992,INDIRECT($C$9):F992)</f>
        <v>-1.4779865874619873E-2</v>
      </c>
      <c r="D11" s="3"/>
      <c r="E11" s="10"/>
    </row>
    <row r="12" spans="1:19" x14ac:dyDescent="0.2">
      <c r="A12" s="10" t="s">
        <v>19</v>
      </c>
      <c r="B12" s="10"/>
      <c r="C12" s="19">
        <f ca="1">SLOPE(INDIRECT($D$9):G992,INDIRECT($C$9):F992)</f>
        <v>1.1735296195492272E-6</v>
      </c>
      <c r="D12" s="3"/>
      <c r="E12" s="65" t="s">
        <v>55</v>
      </c>
      <c r="F12" s="66" t="s">
        <v>58</v>
      </c>
    </row>
    <row r="13" spans="1:19" x14ac:dyDescent="0.2">
      <c r="A13" s="10" t="s">
        <v>21</v>
      </c>
      <c r="B13" s="10"/>
      <c r="C13" s="3" t="s">
        <v>16</v>
      </c>
      <c r="E13" s="67" t="s">
        <v>35</v>
      </c>
      <c r="F13" s="68">
        <v>1</v>
      </c>
    </row>
    <row r="14" spans="1:19" x14ac:dyDescent="0.2">
      <c r="A14" s="10"/>
      <c r="B14" s="10"/>
      <c r="C14" s="10"/>
      <c r="E14" s="67" t="s">
        <v>32</v>
      </c>
      <c r="F14" s="69">
        <f ca="1">NOW()+15018.5+$C$5/24</f>
        <v>60520.845438310185</v>
      </c>
    </row>
    <row r="15" spans="1:19" x14ac:dyDescent="0.2">
      <c r="A15" s="12" t="s">
        <v>20</v>
      </c>
      <c r="B15" s="10"/>
      <c r="C15" s="13">
        <f ca="1">(C7+C11)+(C8+C12)*INT(MAX(F21:F3533))</f>
        <v>59170.909289390584</v>
      </c>
      <c r="E15" s="70" t="s">
        <v>36</v>
      </c>
      <c r="F15" s="69">
        <f ca="1">ROUND(2*($F$14-$C$7)/$C$8,0)/2+$F$13</f>
        <v>49659</v>
      </c>
    </row>
    <row r="16" spans="1:19" x14ac:dyDescent="0.2">
      <c r="A16" s="15" t="s">
        <v>7</v>
      </c>
      <c r="B16" s="10"/>
      <c r="C16" s="16">
        <f ca="1">+C8+C12</f>
        <v>0.30666117352961952</v>
      </c>
      <c r="E16" s="70" t="s">
        <v>37</v>
      </c>
      <c r="F16" s="69">
        <f ca="1">ROUND(2*($F$14-$C$15)/$C$16,0)/2+$F$13</f>
        <v>4403</v>
      </c>
    </row>
    <row r="17" spans="1:23" ht="13.5" thickBot="1" x14ac:dyDescent="0.25">
      <c r="A17" s="14" t="s">
        <v>29</v>
      </c>
      <c r="B17" s="10"/>
      <c r="C17" s="10">
        <f>COUNT(C21:C2191)</f>
        <v>14</v>
      </c>
      <c r="E17" s="70" t="s">
        <v>56</v>
      </c>
      <c r="F17" s="71">
        <f ca="1">+$C$15+$C$16*$F$16-15018.5-$C$5/24</f>
        <v>45503.034269774835</v>
      </c>
    </row>
    <row r="18" spans="1:23" ht="14.25" thickTop="1" thickBot="1" x14ac:dyDescent="0.25">
      <c r="A18" s="15" t="s">
        <v>8</v>
      </c>
      <c r="B18" s="10"/>
      <c r="C18" s="17">
        <f ca="1">+C15</f>
        <v>59170.909289390584</v>
      </c>
      <c r="D18" s="18">
        <f ca="1">+C16</f>
        <v>0.30666117352961952</v>
      </c>
      <c r="E18" s="73" t="s">
        <v>57</v>
      </c>
      <c r="F18" s="72">
        <f ca="1">+($C$15+$C$16*$F$16)-($C$16/2)-15018.5-$C$5/24</f>
        <v>45502.880939188071</v>
      </c>
    </row>
    <row r="19" spans="1:23" ht="13.5" thickTop="1" x14ac:dyDescent="0.2">
      <c r="E19" s="14"/>
      <c r="F19" s="57"/>
    </row>
    <row r="20" spans="1:23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52</v>
      </c>
      <c r="M20" s="7" t="s">
        <v>27</v>
      </c>
      <c r="N20" s="7" t="s">
        <v>28</v>
      </c>
      <c r="O20" s="7" t="s">
        <v>25</v>
      </c>
      <c r="P20" s="6" t="s">
        <v>24</v>
      </c>
      <c r="Q20" s="4" t="s">
        <v>17</v>
      </c>
      <c r="U20" s="23" t="s">
        <v>34</v>
      </c>
    </row>
    <row r="21" spans="1:23" x14ac:dyDescent="0.2">
      <c r="A21" s="52" t="s">
        <v>59</v>
      </c>
      <c r="C21" s="49">
        <v>36735.584000000003</v>
      </c>
      <c r="D21" s="49"/>
      <c r="E21">
        <f t="shared" ref="E21:E34" si="0">+(C21-C$7)/C$8</f>
        <v>-27904.134872497212</v>
      </c>
      <c r="F21">
        <f t="shared" ref="F21:F34" si="1">ROUND(2*E21,0)/2</f>
        <v>-27904</v>
      </c>
      <c r="G21">
        <f t="shared" ref="G21:G34" si="2">+C21-(C$7+F21*C$8)</f>
        <v>-4.1359999995620456E-2</v>
      </c>
      <c r="H21">
        <f>+G21</f>
        <v>-4.1359999995620456E-2</v>
      </c>
      <c r="O21">
        <f t="shared" ref="O21:O34" ca="1" si="3">+C$11+C$12*$F21</f>
        <v>-4.7526036378521506E-2</v>
      </c>
      <c r="Q21" s="2">
        <f t="shared" ref="Q21:Q34" si="4">+C21-15018.5</f>
        <v>21717.084000000003</v>
      </c>
    </row>
    <row r="22" spans="1:23" x14ac:dyDescent="0.2">
      <c r="A22" s="49" t="str">
        <f>$D$7</f>
        <v>VSX</v>
      </c>
      <c r="C22" s="49">
        <f>$C$7</f>
        <v>45292.665999999997</v>
      </c>
      <c r="D22" s="49"/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-1.4779865874619873E-2</v>
      </c>
      <c r="Q22" s="2">
        <f t="shared" si="4"/>
        <v>30274.165999999997</v>
      </c>
    </row>
    <row r="23" spans="1:23" x14ac:dyDescent="0.2">
      <c r="A23" t="s">
        <v>47</v>
      </c>
      <c r="C23" s="49">
        <v>52500.217499999999</v>
      </c>
      <c r="D23" s="49" t="s">
        <v>16</v>
      </c>
      <c r="E23">
        <f t="shared" si="0"/>
        <v>23503.396269484125</v>
      </c>
      <c r="F23">
        <f t="shared" si="1"/>
        <v>23503.5</v>
      </c>
      <c r="G23">
        <f t="shared" si="2"/>
        <v>-3.1810000000405125E-2</v>
      </c>
      <c r="K23">
        <f>+G23</f>
        <v>-3.1810000000405125E-2</v>
      </c>
      <c r="O23">
        <f t="shared" ca="1" si="3"/>
        <v>1.2802187538455391E-2</v>
      </c>
      <c r="Q23" s="2">
        <f t="shared" si="4"/>
        <v>37481.717499999999</v>
      </c>
    </row>
    <row r="24" spans="1:23" x14ac:dyDescent="0.2">
      <c r="A24" s="40" t="s">
        <v>49</v>
      </c>
      <c r="B24" s="41" t="s">
        <v>48</v>
      </c>
      <c r="C24" s="50">
        <v>56941.835149999999</v>
      </c>
      <c r="D24" s="50">
        <v>1E-4</v>
      </c>
      <c r="E24">
        <f t="shared" si="0"/>
        <v>37987.246951020679</v>
      </c>
      <c r="F24">
        <f t="shared" si="1"/>
        <v>37987</v>
      </c>
      <c r="G24">
        <f t="shared" si="2"/>
        <v>7.5730000004114117E-2</v>
      </c>
      <c r="K24">
        <f>+G24</f>
        <v>7.5730000004114117E-2</v>
      </c>
      <c r="O24">
        <f t="shared" ca="1" si="3"/>
        <v>2.9799003783196623E-2</v>
      </c>
      <c r="Q24" s="2">
        <f t="shared" si="4"/>
        <v>41923.335149999999</v>
      </c>
    </row>
    <row r="25" spans="1:23" x14ac:dyDescent="0.2">
      <c r="A25" s="40" t="s">
        <v>49</v>
      </c>
      <c r="B25" s="41" t="s">
        <v>48</v>
      </c>
      <c r="C25" s="50">
        <v>57207.825230000002</v>
      </c>
      <c r="D25" s="50">
        <v>2.0000000000000001E-4</v>
      </c>
      <c r="E25">
        <f t="shared" si="0"/>
        <v>38854.624763581836</v>
      </c>
      <c r="F25">
        <f t="shared" si="1"/>
        <v>38854.5</v>
      </c>
      <c r="G25">
        <f t="shared" si="2"/>
        <v>3.8260000001173466E-2</v>
      </c>
      <c r="K25">
        <f>+G25</f>
        <v>3.8260000001173466E-2</v>
      </c>
      <c r="O25">
        <f t="shared" ca="1" si="3"/>
        <v>3.0817040728155574E-2</v>
      </c>
      <c r="Q25" s="2">
        <f t="shared" si="4"/>
        <v>42189.325230000002</v>
      </c>
    </row>
    <row r="26" spans="1:23" x14ac:dyDescent="0.2">
      <c r="A26" s="42" t="s">
        <v>0</v>
      </c>
      <c r="B26" s="43" t="s">
        <v>2</v>
      </c>
      <c r="C26" s="51">
        <v>58079.077800000086</v>
      </c>
      <c r="D26" s="51">
        <v>2.9999999999999997E-4</v>
      </c>
      <c r="E26">
        <f t="shared" si="0"/>
        <v>41695.727515815852</v>
      </c>
      <c r="F26">
        <f t="shared" si="1"/>
        <v>41695.5</v>
      </c>
      <c r="G26">
        <f t="shared" si="2"/>
        <v>6.9770000089192763E-2</v>
      </c>
      <c r="K26">
        <f>+G26</f>
        <v>6.9770000089192763E-2</v>
      </c>
      <c r="O26">
        <f t="shared" ca="1" si="3"/>
        <v>3.4151038377294933E-2</v>
      </c>
      <c r="Q26" s="2">
        <f t="shared" si="4"/>
        <v>43060.577800000086</v>
      </c>
    </row>
    <row r="27" spans="1:23" x14ac:dyDescent="0.2">
      <c r="A27" s="45" t="s">
        <v>51</v>
      </c>
      <c r="B27" s="45" t="s">
        <v>2</v>
      </c>
      <c r="C27" s="48">
        <v>58384.773004657589</v>
      </c>
      <c r="D27" s="52">
        <v>9.9799999999999997E-4</v>
      </c>
      <c r="E27">
        <f t="shared" si="0"/>
        <v>42692.581375652488</v>
      </c>
      <c r="F27">
        <f t="shared" si="1"/>
        <v>42692.5</v>
      </c>
      <c r="G27">
        <f t="shared" si="2"/>
        <v>2.4954657594207674E-2</v>
      </c>
      <c r="L27">
        <f t="shared" ref="L27:L32" si="5">+G27</f>
        <v>2.4954657594207674E-2</v>
      </c>
      <c r="O27">
        <f t="shared" ca="1" si="3"/>
        <v>3.5321047407985508E-2</v>
      </c>
      <c r="Q27" s="2">
        <f t="shared" si="4"/>
        <v>43366.273004657589</v>
      </c>
      <c r="W27" s="46" t="s">
        <v>54</v>
      </c>
    </row>
    <row r="28" spans="1:23" x14ac:dyDescent="0.2">
      <c r="A28" s="45" t="s">
        <v>51</v>
      </c>
      <c r="B28" s="45" t="s">
        <v>48</v>
      </c>
      <c r="C28" s="48">
        <v>58384.92820749525</v>
      </c>
      <c r="D28" s="52">
        <v>8.8400000000000002E-4</v>
      </c>
      <c r="E28">
        <f t="shared" si="0"/>
        <v>42693.087482864583</v>
      </c>
      <c r="F28">
        <f t="shared" si="1"/>
        <v>42693</v>
      </c>
      <c r="G28">
        <f t="shared" si="2"/>
        <v>2.6827495254110545E-2</v>
      </c>
      <c r="L28">
        <f t="shared" si="5"/>
        <v>2.6827495254110545E-2</v>
      </c>
      <c r="O28">
        <f t="shared" ca="1" si="3"/>
        <v>3.5321634172795283E-2</v>
      </c>
      <c r="Q28" s="2">
        <f t="shared" si="4"/>
        <v>43366.42820749525</v>
      </c>
      <c r="W28" s="46" t="s">
        <v>54</v>
      </c>
    </row>
    <row r="29" spans="1:23" x14ac:dyDescent="0.2">
      <c r="A29" s="45" t="s">
        <v>51</v>
      </c>
      <c r="B29" s="45" t="s">
        <v>2</v>
      </c>
      <c r="C29" s="48">
        <v>58394.585305760149</v>
      </c>
      <c r="D29" s="52">
        <v>8.5300000000000003E-4</v>
      </c>
      <c r="E29">
        <f t="shared" si="0"/>
        <v>42724.578705276697</v>
      </c>
      <c r="F29">
        <f t="shared" si="1"/>
        <v>42724.5</v>
      </c>
      <c r="G29">
        <f t="shared" si="2"/>
        <v>2.4135760148055851E-2</v>
      </c>
      <c r="L29">
        <f t="shared" si="5"/>
        <v>2.4135760148055851E-2</v>
      </c>
      <c r="O29">
        <f t="shared" ca="1" si="3"/>
        <v>3.5358600355811086E-2</v>
      </c>
      <c r="Q29" s="2">
        <f t="shared" si="4"/>
        <v>43376.085305760149</v>
      </c>
      <c r="W29" s="46" t="s">
        <v>54</v>
      </c>
    </row>
    <row r="30" spans="1:23" x14ac:dyDescent="0.2">
      <c r="A30" s="45" t="s">
        <v>51</v>
      </c>
      <c r="B30" s="45" t="s">
        <v>48</v>
      </c>
      <c r="C30" s="48">
        <v>58394.739475049544</v>
      </c>
      <c r="D30" s="52">
        <v>1.031E-3</v>
      </c>
      <c r="E30">
        <f t="shared" si="0"/>
        <v>42725.081442149443</v>
      </c>
      <c r="F30">
        <f t="shared" si="1"/>
        <v>42725</v>
      </c>
      <c r="G30">
        <f t="shared" si="2"/>
        <v>2.4975049549539108E-2</v>
      </c>
      <c r="L30">
        <f t="shared" si="5"/>
        <v>2.4975049549539108E-2</v>
      </c>
      <c r="O30">
        <f t="shared" ca="1" si="3"/>
        <v>3.5359187120620861E-2</v>
      </c>
      <c r="Q30" s="2">
        <f t="shared" si="4"/>
        <v>43376.239475049544</v>
      </c>
      <c r="W30" s="46" t="s">
        <v>54</v>
      </c>
    </row>
    <row r="31" spans="1:23" x14ac:dyDescent="0.2">
      <c r="A31" s="45" t="s">
        <v>51</v>
      </c>
      <c r="B31" s="45" t="s">
        <v>2</v>
      </c>
      <c r="C31" s="48">
        <v>58407.463347664103</v>
      </c>
      <c r="D31" s="52">
        <v>1.0280000000000001E-3</v>
      </c>
      <c r="E31">
        <f t="shared" si="0"/>
        <v>42766.57323310541</v>
      </c>
      <c r="F31">
        <f t="shared" si="1"/>
        <v>42766.5</v>
      </c>
      <c r="G31">
        <f t="shared" si="2"/>
        <v>2.245766410487704E-2</v>
      </c>
      <c r="L31">
        <f t="shared" si="5"/>
        <v>2.245766410487704E-2</v>
      </c>
      <c r="O31">
        <f t="shared" ca="1" si="3"/>
        <v>3.5407888599832155E-2</v>
      </c>
      <c r="Q31" s="2">
        <f t="shared" si="4"/>
        <v>43388.963347664103</v>
      </c>
      <c r="W31" s="46" t="s">
        <v>54</v>
      </c>
    </row>
    <row r="32" spans="1:23" x14ac:dyDescent="0.2">
      <c r="A32" s="45" t="s">
        <v>51</v>
      </c>
      <c r="B32" s="45" t="s">
        <v>48</v>
      </c>
      <c r="C32" s="48">
        <v>58407.617621978279</v>
      </c>
      <c r="D32" s="52">
        <v>1.2800000000000001E-3</v>
      </c>
      <c r="E32">
        <f t="shared" si="0"/>
        <v>42767.076312457713</v>
      </c>
      <c r="F32">
        <f t="shared" si="1"/>
        <v>42767</v>
      </c>
      <c r="G32">
        <f t="shared" si="2"/>
        <v>2.3401978280162439E-2</v>
      </c>
      <c r="L32">
        <f t="shared" si="5"/>
        <v>2.3401978280162439E-2</v>
      </c>
      <c r="O32">
        <f t="shared" ca="1" si="3"/>
        <v>3.540847536464193E-2</v>
      </c>
      <c r="Q32" s="2">
        <f t="shared" si="4"/>
        <v>43389.117621978279</v>
      </c>
      <c r="W32" s="46" t="s">
        <v>54</v>
      </c>
    </row>
    <row r="33" spans="1:17" x14ac:dyDescent="0.2">
      <c r="A33" s="42" t="s">
        <v>1</v>
      </c>
      <c r="B33" s="43" t="s">
        <v>48</v>
      </c>
      <c r="C33" s="51">
        <v>58441.038209999999</v>
      </c>
      <c r="D33" s="51">
        <v>8.0000000000000004E-4</v>
      </c>
      <c r="E33">
        <f t="shared" si="0"/>
        <v>42876.058859975223</v>
      </c>
      <c r="F33">
        <f t="shared" si="1"/>
        <v>42876</v>
      </c>
      <c r="G33">
        <f t="shared" si="2"/>
        <v>1.8049999998765998E-2</v>
      </c>
      <c r="K33">
        <f>+G33</f>
        <v>1.8049999998765998E-2</v>
      </c>
      <c r="O33">
        <f t="shared" ca="1" si="3"/>
        <v>3.5536390093172797E-2</v>
      </c>
      <c r="Q33" s="2">
        <f t="shared" si="4"/>
        <v>43422.538209999999</v>
      </c>
    </row>
    <row r="34" spans="1:17" x14ac:dyDescent="0.2">
      <c r="A34" s="53" t="s">
        <v>50</v>
      </c>
      <c r="B34" s="44" t="s">
        <v>48</v>
      </c>
      <c r="C34" s="53">
        <v>59171.086369999997</v>
      </c>
      <c r="D34" s="53">
        <v>8.3000000000000001E-4</v>
      </c>
      <c r="E34">
        <f t="shared" si="0"/>
        <v>45256.702439183464</v>
      </c>
      <c r="F34">
        <f t="shared" si="1"/>
        <v>45256.5</v>
      </c>
      <c r="G34">
        <f t="shared" si="2"/>
        <v>6.2079999996058177E-2</v>
      </c>
      <c r="K34">
        <f>+G34</f>
        <v>6.2079999996058177E-2</v>
      </c>
      <c r="O34">
        <f t="shared" ca="1" si="3"/>
        <v>3.8329977352509731E-2</v>
      </c>
      <c r="Q34" s="2">
        <f t="shared" si="4"/>
        <v>44152.586369999997</v>
      </c>
    </row>
    <row r="35" spans="1:17" x14ac:dyDescent="0.2">
      <c r="C35" s="49"/>
      <c r="D35" s="49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Z40">
    <sortCondition ref="C21:C40"/>
  </sortState>
  <phoneticPr fontId="7" type="noConversion"/>
  <hyperlinks>
    <hyperlink ref="H63249" r:id="rId1" display="http://vsolj.cetus-net.org/bulletin.html" xr:uid="{00000000-0004-0000-0000-000000000000}"/>
    <hyperlink ref="H63242" r:id="rId2" display="https://www.aavso.org/ejaavso" xr:uid="{00000000-0004-0000-0000-000001000000}"/>
    <hyperlink ref="I63249" r:id="rId3" display="http://vsolj.cetus-net.org/bulletin.html" xr:uid="{00000000-0004-0000-0000-000002000000}"/>
    <hyperlink ref="AQ56900" r:id="rId4" display="http://cdsbib.u-strasbg.fr/cgi-bin/cdsbib?1990RMxAA..21..381G" xr:uid="{00000000-0004-0000-0000-000003000000}"/>
    <hyperlink ref="H63246" r:id="rId5" display="https://www.aavso.org/ejaavso" xr:uid="{00000000-0004-0000-0000-000004000000}"/>
    <hyperlink ref="AP4264" r:id="rId6" display="http://cdsbib.u-strasbg.fr/cgi-bin/cdsbib?1990RMxAA..21..381G" xr:uid="{00000000-0004-0000-0000-000005000000}"/>
    <hyperlink ref="AP4267" r:id="rId7" display="http://cdsbib.u-strasbg.fr/cgi-bin/cdsbib?1990RMxAA..21..381G" xr:uid="{00000000-0004-0000-0000-000006000000}"/>
    <hyperlink ref="AP4265" r:id="rId8" display="http://cdsbib.u-strasbg.fr/cgi-bin/cdsbib?1990RMxAA..21..381G" xr:uid="{00000000-0004-0000-0000-000007000000}"/>
    <hyperlink ref="AP4249" r:id="rId9" display="http://cdsbib.u-strasbg.fr/cgi-bin/cdsbib?1990RMxAA..21..381G" xr:uid="{00000000-0004-0000-0000-000008000000}"/>
    <hyperlink ref="AQ4478" r:id="rId10" display="http://cdsbib.u-strasbg.fr/cgi-bin/cdsbib?1990RMxAA..21..381G" xr:uid="{00000000-0004-0000-0000-000009000000}"/>
    <hyperlink ref="AQ4482" r:id="rId11" display="http://cdsbib.u-strasbg.fr/cgi-bin/cdsbib?1990RMxAA..21..381G" xr:uid="{00000000-0004-0000-0000-00000A000000}"/>
    <hyperlink ref="AQ64162" r:id="rId12" display="http://cdsbib.u-strasbg.fr/cgi-bin/cdsbib?1990RMxAA..21..381G" xr:uid="{00000000-0004-0000-0000-00000B000000}"/>
    <hyperlink ref="I1370" r:id="rId13" display="http://vsolj.cetus-net.org/bulletin.html" xr:uid="{00000000-0004-0000-0000-00000C000000}"/>
    <hyperlink ref="H1370" r:id="rId14" display="http://vsolj.cetus-net.org/bulletin.html" xr:uid="{00000000-0004-0000-0000-00000D000000}"/>
    <hyperlink ref="AQ64823" r:id="rId15" display="http://cdsbib.u-strasbg.fr/cgi-bin/cdsbib?1990RMxAA..21..381G" xr:uid="{00000000-0004-0000-0000-00000E000000}"/>
    <hyperlink ref="AQ64822" r:id="rId16" display="http://cdsbib.u-strasbg.fr/cgi-bin/cdsbib?1990RMxAA..21..381G" xr:uid="{00000000-0004-0000-0000-00000F000000}"/>
    <hyperlink ref="AP2540" r:id="rId17" display="http://cdsbib.u-strasbg.fr/cgi-bin/cdsbib?1990RMxAA..21..381G" xr:uid="{00000000-0004-0000-0000-000010000000}"/>
    <hyperlink ref="AP2558" r:id="rId18" display="http://cdsbib.u-strasbg.fr/cgi-bin/cdsbib?1990RMxAA..21..381G" xr:uid="{00000000-0004-0000-0000-000011000000}"/>
    <hyperlink ref="AP2559" r:id="rId19" display="http://cdsbib.u-strasbg.fr/cgi-bin/cdsbib?1990RMxAA..21..381G" xr:uid="{00000000-0004-0000-0000-000012000000}"/>
    <hyperlink ref="AP255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69C6B-F90C-4FB6-A47D-0F6A2B641BAD}">
  <dimension ref="A1:W41"/>
  <sheetViews>
    <sheetView workbookViewId="0">
      <selection activeCell="F42" sqref="F42"/>
    </sheetView>
  </sheetViews>
  <sheetFormatPr defaultRowHeight="12.75" x14ac:dyDescent="0.2"/>
  <cols>
    <col min="2" max="2" width="6.85546875" customWidth="1"/>
    <col min="3" max="4" width="13.140625" customWidth="1"/>
    <col min="6" max="6" width="17.28515625" customWidth="1"/>
    <col min="17" max="17" width="12.28515625" customWidth="1"/>
  </cols>
  <sheetData>
    <row r="1" spans="1:19" ht="20.25" x14ac:dyDescent="0.3">
      <c r="A1" s="1" t="s">
        <v>53</v>
      </c>
      <c r="F1" s="34" t="s">
        <v>42</v>
      </c>
      <c r="G1" s="28">
        <v>0</v>
      </c>
      <c r="H1" s="29"/>
      <c r="I1" s="35" t="s">
        <v>43</v>
      </c>
      <c r="J1" s="36" t="s">
        <v>42</v>
      </c>
      <c r="K1" s="37">
        <v>1.5023500000000001</v>
      </c>
      <c r="L1" s="31">
        <v>-46.582799999999999</v>
      </c>
      <c r="M1" s="32">
        <v>52500.217499999999</v>
      </c>
      <c r="N1" s="32">
        <v>0.30661736000000001</v>
      </c>
      <c r="O1" s="30" t="s">
        <v>44</v>
      </c>
      <c r="P1" s="31">
        <v>12.5</v>
      </c>
      <c r="Q1" s="31">
        <v>13</v>
      </c>
      <c r="R1" s="38" t="s">
        <v>45</v>
      </c>
      <c r="S1" s="39" t="s">
        <v>46</v>
      </c>
    </row>
    <row r="2" spans="1:19" x14ac:dyDescent="0.2">
      <c r="A2" t="s">
        <v>26</v>
      </c>
      <c r="B2" t="s">
        <v>44</v>
      </c>
      <c r="C2" s="27"/>
      <c r="D2" s="3"/>
    </row>
    <row r="3" spans="1:19" ht="13.5" thickBot="1" x14ac:dyDescent="0.25"/>
    <row r="4" spans="1:19" ht="14.25" thickTop="1" thickBot="1" x14ac:dyDescent="0.25">
      <c r="A4" s="5" t="s">
        <v>3</v>
      </c>
      <c r="C4" s="24">
        <v>36735.584000000003</v>
      </c>
      <c r="D4" s="25">
        <v>0.26581399999999999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4</v>
      </c>
    </row>
    <row r="7" spans="1:19" x14ac:dyDescent="0.2">
      <c r="A7" t="s">
        <v>5</v>
      </c>
      <c r="C7" s="47">
        <v>52500.217499999999</v>
      </c>
      <c r="D7" s="30" t="s">
        <v>47</v>
      </c>
    </row>
    <row r="8" spans="1:19" x14ac:dyDescent="0.2">
      <c r="A8" t="s">
        <v>6</v>
      </c>
      <c r="C8" s="47">
        <v>0.30661736000000001</v>
      </c>
      <c r="D8" s="26" t="s">
        <v>47</v>
      </c>
    </row>
    <row r="9" spans="1:19" x14ac:dyDescent="0.2">
      <c r="A9" s="22" t="s">
        <v>33</v>
      </c>
      <c r="B9" s="33">
        <v>22</v>
      </c>
      <c r="C9" s="20" t="str">
        <f>"F"&amp;B9</f>
        <v>F22</v>
      </c>
      <c r="D9" s="21" t="str">
        <f>"G"&amp;B9</f>
        <v>G22</v>
      </c>
    </row>
    <row r="10" spans="1:19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9" x14ac:dyDescent="0.2">
      <c r="A11" s="10" t="s">
        <v>18</v>
      </c>
      <c r="B11" s="10"/>
      <c r="C11" s="19">
        <f ca="1">INTERCEPT(INDIRECT($D$9):G992,INDIRECT($C$9):F992)</f>
        <v>-3.8100024128924201E-2</v>
      </c>
      <c r="D11" s="3"/>
      <c r="E11" s="10"/>
    </row>
    <row r="12" spans="1:19" x14ac:dyDescent="0.2">
      <c r="A12" s="10" t="s">
        <v>19</v>
      </c>
      <c r="B12" s="10"/>
      <c r="C12" s="19">
        <f ca="1">SLOPE(INDIRECT($D$9):G992,INDIRECT($C$9):F992)</f>
        <v>-2.2029913639915789E-7</v>
      </c>
      <c r="D12" s="3"/>
      <c r="E12" s="58" t="s">
        <v>55</v>
      </c>
      <c r="F12" s="54" t="s">
        <v>58</v>
      </c>
    </row>
    <row r="13" spans="1:19" x14ac:dyDescent="0.2">
      <c r="A13" s="10" t="s">
        <v>21</v>
      </c>
      <c r="B13" s="10"/>
      <c r="C13" s="3" t="s">
        <v>16</v>
      </c>
      <c r="E13" s="55" t="s">
        <v>35</v>
      </c>
      <c r="F13" s="55">
        <v>1</v>
      </c>
    </row>
    <row r="14" spans="1:19" x14ac:dyDescent="0.2">
      <c r="A14" s="10"/>
      <c r="B14" s="10"/>
      <c r="C14" s="10"/>
      <c r="E14" s="55" t="s">
        <v>32</v>
      </c>
      <c r="F14" s="56">
        <f ca="1">NOW()+15018.5+$C$5/24</f>
        <v>60520.845438310185</v>
      </c>
    </row>
    <row r="15" spans="1:19" x14ac:dyDescent="0.2">
      <c r="A15" s="12" t="s">
        <v>20</v>
      </c>
      <c r="B15" s="10"/>
      <c r="C15" s="13">
        <f ca="1">(C7+C11)+(C8+C12)*INT(MAX(F21:F3533))</f>
        <v>59170.941891307855</v>
      </c>
      <c r="E15" s="59" t="s">
        <v>36</v>
      </c>
      <c r="F15" s="56">
        <f ca="1">ROUND(2*($F$14-$C$7)/$C$8,0)/2+$F$13</f>
        <v>26159.5</v>
      </c>
    </row>
    <row r="16" spans="1:19" x14ac:dyDescent="0.2">
      <c r="A16" s="15" t="s">
        <v>7</v>
      </c>
      <c r="B16" s="10"/>
      <c r="C16" s="16">
        <f ca="1">+C8+C12</f>
        <v>0.30661713970086363</v>
      </c>
      <c r="E16" s="59" t="s">
        <v>37</v>
      </c>
      <c r="F16" s="56">
        <f ca="1">ROUND(2*($F$14-$C$15)/$C$16,0)/2+$F$13</f>
        <v>4403.5</v>
      </c>
    </row>
    <row r="17" spans="1:23" ht="13.5" thickBot="1" x14ac:dyDescent="0.25">
      <c r="A17" s="14" t="s">
        <v>29</v>
      </c>
      <c r="B17" s="10"/>
      <c r="C17" s="10">
        <f>COUNT(C21:C2191)</f>
        <v>14</v>
      </c>
      <c r="E17" s="59" t="s">
        <v>56</v>
      </c>
      <c r="F17" s="57">
        <f ca="1">+$C$15+$C$16*$F$16-15018.5-$C$5/24</f>
        <v>45503.02629931394</v>
      </c>
    </row>
    <row r="18" spans="1:23" ht="14.25" thickTop="1" thickBot="1" x14ac:dyDescent="0.25">
      <c r="A18" s="15" t="s">
        <v>8</v>
      </c>
      <c r="B18" s="10"/>
      <c r="C18" s="17">
        <f ca="1">+C15</f>
        <v>59170.941891307855</v>
      </c>
      <c r="D18" s="18">
        <f ca="1">+C16</f>
        <v>0.30661713970086363</v>
      </c>
      <c r="E18" s="59" t="s">
        <v>57</v>
      </c>
      <c r="F18" s="57">
        <f ca="1">+($C$15+$C$16*$F$16)-($C$16/2)-15018.5-$C$5/24</f>
        <v>45502.872990744087</v>
      </c>
    </row>
    <row r="19" spans="1:23" ht="13.5" thickTop="1" x14ac:dyDescent="0.2">
      <c r="E19" s="14"/>
      <c r="F19" s="57"/>
    </row>
    <row r="20" spans="1:23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61</v>
      </c>
      <c r="I20" s="7" t="s">
        <v>39</v>
      </c>
      <c r="J20" s="7" t="s">
        <v>40</v>
      </c>
      <c r="K20" s="7" t="s">
        <v>41</v>
      </c>
      <c r="L20" s="7" t="s">
        <v>52</v>
      </c>
      <c r="M20" s="7" t="s">
        <v>27</v>
      </c>
      <c r="N20" s="7" t="s">
        <v>28</v>
      </c>
      <c r="O20" s="7" t="s">
        <v>25</v>
      </c>
      <c r="P20" s="6" t="s">
        <v>24</v>
      </c>
      <c r="Q20" s="4" t="s">
        <v>17</v>
      </c>
      <c r="U20" s="23" t="s">
        <v>34</v>
      </c>
    </row>
    <row r="21" spans="1:23" x14ac:dyDescent="0.2">
      <c r="A21" s="52" t="s">
        <v>59</v>
      </c>
      <c r="C21" s="49">
        <v>36735.584000000003</v>
      </c>
      <c r="D21" s="49"/>
      <c r="E21">
        <f t="shared" ref="E21:E34" si="0">+(C21-C$7)/C$8</f>
        <v>-51414.680173360037</v>
      </c>
      <c r="F21">
        <f t="shared" ref="F21:F34" si="1">ROUND(2*E21,0)/2</f>
        <v>-51414.5</v>
      </c>
      <c r="G21">
        <f t="shared" ref="G21:G34" si="2">+C21-(C$7+F21*C$8)</f>
        <v>-5.5244279996259138E-2</v>
      </c>
      <c r="H21">
        <f>+G21</f>
        <v>-5.5244279996259138E-2</v>
      </c>
      <c r="O21">
        <f t="shared" ref="O21:O34" ca="1" si="3">+C$11+C$12*$F21</f>
        <v>-2.6773454180529697E-2</v>
      </c>
      <c r="Q21" s="2">
        <f t="shared" ref="Q21:Q34" si="4">+C21-15018.5</f>
        <v>21717.084000000003</v>
      </c>
    </row>
    <row r="22" spans="1:23" x14ac:dyDescent="0.2">
      <c r="A22" s="49" t="s">
        <v>60</v>
      </c>
      <c r="C22" s="49">
        <v>45292.665999999997</v>
      </c>
      <c r="D22" s="49"/>
      <c r="E22">
        <f t="shared" si="0"/>
        <v>-23506.664788973467</v>
      </c>
      <c r="F22">
        <f t="shared" si="1"/>
        <v>-23506.5</v>
      </c>
      <c r="G22">
        <f t="shared" si="2"/>
        <v>-5.0527159997727722E-2</v>
      </c>
      <c r="H22">
        <f>+G22</f>
        <v>-5.0527159997727722E-2</v>
      </c>
      <c r="O22">
        <f t="shared" ca="1" si="3"/>
        <v>-3.2921562479157396E-2</v>
      </c>
      <c r="Q22" s="2">
        <f t="shared" si="4"/>
        <v>30274.165999999997</v>
      </c>
    </row>
    <row r="23" spans="1:23" x14ac:dyDescent="0.2">
      <c r="A23" t="s">
        <v>47</v>
      </c>
      <c r="C23" s="49">
        <v>52500.217499999999</v>
      </c>
      <c r="D23" s="49" t="s">
        <v>16</v>
      </c>
      <c r="E23">
        <f t="shared" si="0"/>
        <v>0</v>
      </c>
      <c r="F23">
        <f t="shared" si="1"/>
        <v>0</v>
      </c>
      <c r="G23">
        <f t="shared" si="2"/>
        <v>0</v>
      </c>
      <c r="K23">
        <f>+G23</f>
        <v>0</v>
      </c>
      <c r="O23">
        <f t="shared" ca="1" si="3"/>
        <v>-3.8100024128924201E-2</v>
      </c>
      <c r="Q23" s="2">
        <f t="shared" si="4"/>
        <v>37481.717499999999</v>
      </c>
    </row>
    <row r="24" spans="1:23" x14ac:dyDescent="0.2">
      <c r="A24" s="40" t="s">
        <v>49</v>
      </c>
      <c r="B24" s="41" t="s">
        <v>48</v>
      </c>
      <c r="C24" s="50">
        <v>56941.835149999999</v>
      </c>
      <c r="D24" s="50">
        <v>1E-4</v>
      </c>
      <c r="E24">
        <f t="shared" si="0"/>
        <v>14485.864890363677</v>
      </c>
      <c r="F24">
        <f t="shared" si="1"/>
        <v>14486</v>
      </c>
      <c r="G24">
        <f t="shared" si="2"/>
        <v>-4.1426960000535473E-2</v>
      </c>
      <c r="K24">
        <f>+G24</f>
        <v>-4.1426960000535473E-2</v>
      </c>
      <c r="O24">
        <f t="shared" ca="1" si="3"/>
        <v>-4.1291277418802404E-2</v>
      </c>
      <c r="Q24" s="2">
        <f t="shared" si="4"/>
        <v>41923.335149999999</v>
      </c>
    </row>
    <row r="25" spans="1:23" x14ac:dyDescent="0.2">
      <c r="A25" s="40" t="s">
        <v>49</v>
      </c>
      <c r="B25" s="41" t="s">
        <v>48</v>
      </c>
      <c r="C25" s="50">
        <v>57207.825230000002</v>
      </c>
      <c r="D25" s="50">
        <v>2.0000000000000001E-4</v>
      </c>
      <c r="E25">
        <f t="shared" si="0"/>
        <v>15353.363325546874</v>
      </c>
      <c r="F25">
        <f t="shared" si="1"/>
        <v>15353.5</v>
      </c>
      <c r="G25">
        <f t="shared" si="2"/>
        <v>-4.1906759994162712E-2</v>
      </c>
      <c r="K25">
        <f>+G25</f>
        <v>-4.1906759994162712E-2</v>
      </c>
      <c r="O25">
        <f t="shared" ca="1" si="3"/>
        <v>-4.1482386919628675E-2</v>
      </c>
      <c r="Q25" s="2">
        <f t="shared" si="4"/>
        <v>42189.325230000002</v>
      </c>
    </row>
    <row r="26" spans="1:23" x14ac:dyDescent="0.2">
      <c r="A26" s="42" t="s">
        <v>0</v>
      </c>
      <c r="B26" s="43" t="s">
        <v>2</v>
      </c>
      <c r="C26" s="51">
        <v>58079.077800000086</v>
      </c>
      <c r="D26" s="51">
        <v>2.9999999999999997E-4</v>
      </c>
      <c r="E26">
        <f t="shared" si="0"/>
        <v>18194.861178114923</v>
      </c>
      <c r="F26">
        <f t="shared" si="1"/>
        <v>18195</v>
      </c>
      <c r="G26">
        <f t="shared" si="2"/>
        <v>-4.2565199910313822E-2</v>
      </c>
      <c r="K26">
        <f>+G26</f>
        <v>-4.2565199910313822E-2</v>
      </c>
      <c r="O26">
        <f t="shared" ca="1" si="3"/>
        <v>-4.210836691570688E-2</v>
      </c>
      <c r="Q26" s="2">
        <f t="shared" si="4"/>
        <v>43060.577800000086</v>
      </c>
    </row>
    <row r="27" spans="1:23" x14ac:dyDescent="0.2">
      <c r="A27" s="45" t="s">
        <v>51</v>
      </c>
      <c r="B27" s="45" t="s">
        <v>2</v>
      </c>
      <c r="C27" s="48">
        <v>58384.773004657589</v>
      </c>
      <c r="D27" s="52">
        <v>9.9799999999999997E-4</v>
      </c>
      <c r="E27">
        <f t="shared" si="0"/>
        <v>19191.853666268569</v>
      </c>
      <c r="F27">
        <f t="shared" si="1"/>
        <v>19192</v>
      </c>
      <c r="G27">
        <f t="shared" si="2"/>
        <v>-4.4868462413433008E-2</v>
      </c>
      <c r="L27">
        <f t="shared" ref="L27:L32" si="5">+G27</f>
        <v>-4.4868462413433008E-2</v>
      </c>
      <c r="O27">
        <f t="shared" ca="1" si="3"/>
        <v>-4.2328005154696841E-2</v>
      </c>
      <c r="Q27" s="2">
        <f t="shared" si="4"/>
        <v>43366.273004657589</v>
      </c>
      <c r="W27" s="46" t="s">
        <v>54</v>
      </c>
    </row>
    <row r="28" spans="1:23" x14ac:dyDescent="0.2">
      <c r="A28" s="45" t="s">
        <v>51</v>
      </c>
      <c r="B28" s="45" t="s">
        <v>48</v>
      </c>
      <c r="C28" s="48">
        <v>58384.92820749525</v>
      </c>
      <c r="D28" s="52">
        <v>8.8400000000000002E-4</v>
      </c>
      <c r="E28">
        <f t="shared" si="0"/>
        <v>19192.359843862887</v>
      </c>
      <c r="F28">
        <f t="shared" si="1"/>
        <v>19192.5</v>
      </c>
      <c r="G28">
        <f t="shared" si="2"/>
        <v>-4.2974304749805015E-2</v>
      </c>
      <c r="L28">
        <f t="shared" si="5"/>
        <v>-4.2974304749805015E-2</v>
      </c>
      <c r="O28">
        <f t="shared" ca="1" si="3"/>
        <v>-4.2328115304265036E-2</v>
      </c>
      <c r="Q28" s="2">
        <f t="shared" si="4"/>
        <v>43366.42820749525</v>
      </c>
      <c r="W28" s="46" t="s">
        <v>54</v>
      </c>
    </row>
    <row r="29" spans="1:23" x14ac:dyDescent="0.2">
      <c r="A29" s="45" t="s">
        <v>51</v>
      </c>
      <c r="B29" s="45" t="s">
        <v>2</v>
      </c>
      <c r="C29" s="48">
        <v>58394.585305760149</v>
      </c>
      <c r="D29" s="52">
        <v>8.5300000000000003E-4</v>
      </c>
      <c r="E29">
        <f t="shared" si="0"/>
        <v>19223.855445628225</v>
      </c>
      <c r="F29">
        <f t="shared" si="1"/>
        <v>19224</v>
      </c>
      <c r="G29">
        <f t="shared" si="2"/>
        <v>-4.4322879854007624E-2</v>
      </c>
      <c r="L29">
        <f t="shared" si="5"/>
        <v>-4.4322879854007624E-2</v>
      </c>
      <c r="O29">
        <f t="shared" ca="1" si="3"/>
        <v>-4.2335054727061609E-2</v>
      </c>
      <c r="Q29" s="2">
        <f t="shared" si="4"/>
        <v>43376.085305760149</v>
      </c>
      <c r="W29" s="46" t="s">
        <v>54</v>
      </c>
    </row>
    <row r="30" spans="1:23" x14ac:dyDescent="0.2">
      <c r="A30" s="45" t="s">
        <v>51</v>
      </c>
      <c r="B30" s="45" t="s">
        <v>48</v>
      </c>
      <c r="C30" s="48">
        <v>58394.739475049544</v>
      </c>
      <c r="D30" s="52">
        <v>1.031E-3</v>
      </c>
      <c r="E30">
        <f t="shared" si="0"/>
        <v>19224.358252414491</v>
      </c>
      <c r="F30">
        <f t="shared" si="1"/>
        <v>19224.5</v>
      </c>
      <c r="G30">
        <f t="shared" si="2"/>
        <v>-4.3462270456075203E-2</v>
      </c>
      <c r="L30">
        <f t="shared" si="5"/>
        <v>-4.3462270456075203E-2</v>
      </c>
      <c r="O30">
        <f t="shared" ca="1" si="3"/>
        <v>-4.2335164876629812E-2</v>
      </c>
      <c r="Q30" s="2">
        <f t="shared" si="4"/>
        <v>43376.239475049544</v>
      </c>
      <c r="W30" s="46" t="s">
        <v>54</v>
      </c>
    </row>
    <row r="31" spans="1:23" x14ac:dyDescent="0.2">
      <c r="A31" s="45" t="s">
        <v>51</v>
      </c>
      <c r="B31" s="45" t="s">
        <v>2</v>
      </c>
      <c r="C31" s="48">
        <v>58407.463347664103</v>
      </c>
      <c r="D31" s="52">
        <v>1.0280000000000001E-3</v>
      </c>
      <c r="E31">
        <f t="shared" si="0"/>
        <v>19265.85581346113</v>
      </c>
      <c r="F31">
        <f t="shared" si="1"/>
        <v>19266</v>
      </c>
      <c r="G31">
        <f t="shared" si="2"/>
        <v>-4.421009589714231E-2</v>
      </c>
      <c r="L31">
        <f t="shared" si="5"/>
        <v>-4.421009589714231E-2</v>
      </c>
      <c r="O31">
        <f t="shared" ca="1" si="3"/>
        <v>-4.2344307290790376E-2</v>
      </c>
      <c r="Q31" s="2">
        <f t="shared" si="4"/>
        <v>43388.963347664103</v>
      </c>
      <c r="W31" s="46" t="s">
        <v>54</v>
      </c>
    </row>
    <row r="32" spans="1:23" x14ac:dyDescent="0.2">
      <c r="A32" s="45" t="s">
        <v>51</v>
      </c>
      <c r="B32" s="45" t="s">
        <v>48</v>
      </c>
      <c r="C32" s="48">
        <v>58407.617621978279</v>
      </c>
      <c r="D32" s="52">
        <v>1.2800000000000001E-3</v>
      </c>
      <c r="E32">
        <f t="shared" si="0"/>
        <v>19266.358962774582</v>
      </c>
      <c r="F32">
        <f t="shared" si="1"/>
        <v>19266.5</v>
      </c>
      <c r="G32">
        <f t="shared" si="2"/>
        <v>-4.3244461718131788E-2</v>
      </c>
      <c r="L32">
        <f t="shared" si="5"/>
        <v>-4.3244461718131788E-2</v>
      </c>
      <c r="O32">
        <f t="shared" ca="1" si="3"/>
        <v>-4.2344417440358578E-2</v>
      </c>
      <c r="Q32" s="2">
        <f t="shared" si="4"/>
        <v>43389.117621978279</v>
      </c>
      <c r="W32" s="46" t="s">
        <v>54</v>
      </c>
    </row>
    <row r="33" spans="1:17" x14ac:dyDescent="0.2">
      <c r="A33" s="42" t="s">
        <v>1</v>
      </c>
      <c r="B33" s="43" t="s">
        <v>48</v>
      </c>
      <c r="C33" s="51">
        <v>58441.038209999999</v>
      </c>
      <c r="D33" s="51">
        <v>8.0000000000000004E-4</v>
      </c>
      <c r="E33">
        <f t="shared" si="0"/>
        <v>19375.356666041349</v>
      </c>
      <c r="F33">
        <f t="shared" si="1"/>
        <v>19375.5</v>
      </c>
      <c r="G33">
        <f t="shared" si="2"/>
        <v>-4.3948680002358742E-2</v>
      </c>
      <c r="K33">
        <f>+G33</f>
        <v>-4.3948680002358742E-2</v>
      </c>
      <c r="O33">
        <f t="shared" ca="1" si="3"/>
        <v>-4.2368430046226084E-2</v>
      </c>
      <c r="Q33" s="2">
        <f t="shared" si="4"/>
        <v>43422.538209999999</v>
      </c>
    </row>
    <row r="34" spans="1:17" x14ac:dyDescent="0.2">
      <c r="A34" s="53" t="s">
        <v>50</v>
      </c>
      <c r="B34" s="44" t="s">
        <v>48</v>
      </c>
      <c r="C34" s="53">
        <v>59171.086369999997</v>
      </c>
      <c r="D34" s="53">
        <v>8.3000000000000001E-4</v>
      </c>
      <c r="E34">
        <f t="shared" si="0"/>
        <v>21756.331311443024</v>
      </c>
      <c r="F34">
        <f t="shared" si="1"/>
        <v>21756.5</v>
      </c>
      <c r="G34">
        <f t="shared" si="2"/>
        <v>-5.1722839998546988E-2</v>
      </c>
      <c r="K34">
        <f>+G34</f>
        <v>-5.1722839998546988E-2</v>
      </c>
      <c r="O34">
        <f t="shared" ca="1" si="3"/>
        <v>-4.2892962289992481E-2</v>
      </c>
      <c r="Q34" s="2">
        <f t="shared" si="4"/>
        <v>44152.586369999997</v>
      </c>
    </row>
    <row r="35" spans="1:17" x14ac:dyDescent="0.2">
      <c r="C35" s="49"/>
      <c r="D35" s="49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2024-07-29T08:17:25Z</dcterms:modified>
</cp:coreProperties>
</file>