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0B5586-F5C9-4471-8B3C-090E973DF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C22" i="1"/>
  <c r="A22" i="1"/>
  <c r="F14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 s="1"/>
  <c r="G26" i="1" s="1"/>
  <c r="K26" i="1" s="1"/>
  <c r="Q27" i="1"/>
  <c r="Q28" i="1"/>
  <c r="Q29" i="1"/>
  <c r="Q30" i="1"/>
  <c r="Q26" i="1"/>
  <c r="D9" i="1"/>
  <c r="C9" i="1"/>
  <c r="Q23" i="1"/>
  <c r="Q24" i="1"/>
  <c r="Q25" i="1"/>
  <c r="E21" i="1"/>
  <c r="F21" i="1" s="1"/>
  <c r="G21" i="1" s="1"/>
  <c r="I21" i="1" s="1"/>
  <c r="C17" i="1"/>
  <c r="Q21" i="1"/>
  <c r="C12" i="1"/>
  <c r="C11" i="1"/>
  <c r="O22" i="1" l="1"/>
  <c r="S22" i="1" s="1"/>
  <c r="F15" i="1"/>
  <c r="O34" i="1"/>
  <c r="S34" i="1" s="1"/>
  <c r="O33" i="1"/>
  <c r="S33" i="1" s="1"/>
  <c r="O36" i="1"/>
  <c r="S36" i="1" s="1"/>
  <c r="O27" i="1"/>
  <c r="S27" i="1" s="1"/>
  <c r="O21" i="1"/>
  <c r="S21" i="1" s="1"/>
  <c r="O29" i="1"/>
  <c r="S29" i="1" s="1"/>
  <c r="O35" i="1"/>
  <c r="S35" i="1" s="1"/>
  <c r="O42" i="1"/>
  <c r="S42" i="1" s="1"/>
  <c r="O40" i="1"/>
  <c r="S40" i="1" s="1"/>
  <c r="O30" i="1"/>
  <c r="S30" i="1" s="1"/>
  <c r="O26" i="1"/>
  <c r="S26" i="1" s="1"/>
  <c r="O28" i="1"/>
  <c r="S28" i="1" s="1"/>
  <c r="O32" i="1"/>
  <c r="S32" i="1" s="1"/>
  <c r="O41" i="1"/>
  <c r="S41" i="1" s="1"/>
  <c r="O25" i="1"/>
  <c r="S25" i="1" s="1"/>
  <c r="O24" i="1"/>
  <c r="S24" i="1" s="1"/>
  <c r="O38" i="1"/>
  <c r="S38" i="1" s="1"/>
  <c r="O31" i="1"/>
  <c r="S31" i="1" s="1"/>
  <c r="O39" i="1"/>
  <c r="S39" i="1" s="1"/>
  <c r="O23" i="1"/>
  <c r="S23" i="1" s="1"/>
  <c r="C15" i="1"/>
  <c r="O37" i="1"/>
  <c r="S37" i="1" s="1"/>
  <c r="C16" i="1"/>
  <c r="D18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<sst xmlns="http://schemas.openxmlformats.org/spreadsheetml/2006/main" count="111" uniqueCount="61">
  <si>
    <t>OEJV 0182</t>
  </si>
  <si>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</si>
  <si>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</si>
  <si>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</si>
  <si>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</si>
  <si>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</si>
  <si>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</si>
  <si>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</si>
  <si>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</si>
  <si>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</si>
  <si>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</si>
  <si>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</si>
  <si>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</si>
  <si>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</si>
  <si>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</si>
  <si>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</si>
  <si>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</si>
  <si>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</si>
  <si>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</si>
  <si>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</si>
  <si>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</si>
  <si>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</si>
  <si>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</si>
  <si>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</si>
  <si>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</si>
  <si>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</si>
  <si>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</si>
  <si>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</si>
  <si>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</si>
  <si>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</si>
  <si>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</si>
  <si>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</si>
  <si>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</si>
  <si>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</si>
  <si>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</si>
  <si>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</si>
  <si>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</si>
  <si>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</si>
  <si>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</si>
  <si>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CT Phe</t>
  </si>
  <si>
    <t>CT Phe / GSC 7541-0649</t>
  </si>
  <si>
    <t>Phe_CT.xls</t>
  </si>
  <si>
    <t>EA</t>
  </si>
  <si>
    <t>Phe</t>
  </si>
  <si>
    <t>G7541-0649</t>
  </si>
  <si>
    <t>GRAV</t>
  </si>
  <si>
    <t>VSS_2013-01-28</t>
  </si>
  <si>
    <t>II</t>
  </si>
  <si>
    <t>I</t>
  </si>
  <si>
    <t>OEJV 0179</t>
  </si>
  <si>
    <t>pg</t>
  </si>
  <si>
    <t>vis</t>
  </si>
  <si>
    <t>CCD</t>
  </si>
  <si>
    <t>TESS/BAJ/RAA</t>
  </si>
  <si>
    <t>VSS SEB Gp</t>
  </si>
  <si>
    <t xml:space="preserve">Mag </t>
  </si>
  <si>
    <t>Next ToM-P</t>
  </si>
  <si>
    <t>Next ToM-S</t>
  </si>
  <si>
    <t>11.29-11.79</t>
  </si>
  <si>
    <t>VSX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</si>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</sst>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4" borderId="5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5" fillId="0" borderId="0" xfId="42" applyFont="1"/>
    <xf numFmtId="0" fontId="15" fillId="0" borderId="0" xfId="42" applyFont="1" applyAlignment="1">
      <alignment horizont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4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0" fillId="0" borderId="0" xfId="0" applyAlignment="1">
      <alignment horizontal="righ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0" fontId="31" fillId="0" borderId="0" xfId="42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0" fillId="25" borderId="11" xfId="0" applyFill="1" applyBorder="1" applyAlignment="1">
      <alignment horizontal="right" vertical="center"/>
    </xf>
    <xf numFmtId="0" fontId="5" fillId="25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Phe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91-49CD-AEDA-59E293363F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-7.9999999943538569E-3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91-49CD-AEDA-59E293363F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1-49CD-AEDA-59E293363F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-8.8439999963156879E-3</c:v>
                </c:pt>
                <c:pt idx="3">
                  <c:v>-3.3315999993646983E-2</c:v>
                </c:pt>
                <c:pt idx="4">
                  <c:v>-3.2627999993565027E-2</c:v>
                </c:pt>
                <c:pt idx="5">
                  <c:v>-5.7281999994302168E-2</c:v>
                </c:pt>
                <c:pt idx="6">
                  <c:v>-9.214399999473244E-2</c:v>
                </c:pt>
                <c:pt idx="7">
                  <c:v>-8.42999999949825E-2</c:v>
                </c:pt>
                <c:pt idx="8">
                  <c:v>-8.2647999995970167E-2</c:v>
                </c:pt>
                <c:pt idx="9">
                  <c:v>-9.0871999971568584E-2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91-49CD-AEDA-59E293363F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0">
                  <c:v>-0.10367035993840545</c:v>
                </c:pt>
                <c:pt idx="11">
                  <c:v>-9.8890279849001672E-2</c:v>
                </c:pt>
                <c:pt idx="12">
                  <c:v>-0.10383241013914812</c:v>
                </c:pt>
                <c:pt idx="13">
                  <c:v>-9.9142239938373677E-2</c:v>
                </c:pt>
                <c:pt idx="14">
                  <c:v>-0.10351276992878411</c:v>
                </c:pt>
                <c:pt idx="15">
                  <c:v>-9.6865959909337107E-2</c:v>
                </c:pt>
                <c:pt idx="16">
                  <c:v>-0.10437896018265747</c:v>
                </c:pt>
                <c:pt idx="17">
                  <c:v>-9.845503017277224E-2</c:v>
                </c:pt>
                <c:pt idx="18">
                  <c:v>-0.10421570017933846</c:v>
                </c:pt>
                <c:pt idx="19">
                  <c:v>-0.10082048978074454</c:v>
                </c:pt>
                <c:pt idx="20">
                  <c:v>-0.10485785013588611</c:v>
                </c:pt>
                <c:pt idx="21">
                  <c:v>-9.8031089968571905E-2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91-49CD-AEDA-59E293363F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91-49CD-AEDA-59E293363F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3.5539999999999999E-3</c:v>
                  </c:pt>
                  <c:pt idx="2">
                    <c:v>1.4E-3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3.0000000000000001E-3</c:v>
                  </c:pt>
                  <c:pt idx="10">
                    <c:v>1.0939999999999999E-3</c:v>
                  </c:pt>
                  <c:pt idx="11">
                    <c:v>2.5560000000000001E-3</c:v>
                  </c:pt>
                  <c:pt idx="12">
                    <c:v>1.261E-3</c:v>
                  </c:pt>
                  <c:pt idx="13">
                    <c:v>2.9559999999999999E-3</c:v>
                  </c:pt>
                  <c:pt idx="14">
                    <c:v>1.224E-3</c:v>
                  </c:pt>
                  <c:pt idx="15">
                    <c:v>3.186E-3</c:v>
                  </c:pt>
                  <c:pt idx="16">
                    <c:v>1.1850000000000001E-3</c:v>
                  </c:pt>
                  <c:pt idx="17">
                    <c:v>2.9529999999999999E-3</c:v>
                  </c:pt>
                  <c:pt idx="18">
                    <c:v>1.7359999999999999E-3</c:v>
                  </c:pt>
                  <c:pt idx="19">
                    <c:v>3.5230000000000001E-3</c:v>
                  </c:pt>
                  <c:pt idx="20">
                    <c:v>1.585E-3</c:v>
                  </c:pt>
                  <c:pt idx="21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91-49CD-AEDA-59E293363F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3.0350052038752781E-2</c:v>
                </c:pt>
                <c:pt idx="1">
                  <c:v>3.0350052038752781E-2</c:v>
                </c:pt>
                <c:pt idx="2">
                  <c:v>-4.552913684545655E-2</c:v>
                </c:pt>
                <c:pt idx="3">
                  <c:v>-5.2851600400109833E-2</c:v>
                </c:pt>
                <c:pt idx="4">
                  <c:v>-5.3056783266790142E-2</c:v>
                </c:pt>
                <c:pt idx="5">
                  <c:v>-6.9625299751224556E-2</c:v>
                </c:pt>
                <c:pt idx="6">
                  <c:v>-8.3039129660449323E-2</c:v>
                </c:pt>
                <c:pt idx="7">
                  <c:v>-8.3141721093789478E-2</c:v>
                </c:pt>
                <c:pt idx="8">
                  <c:v>-8.3321256102134741E-2</c:v>
                </c:pt>
                <c:pt idx="9">
                  <c:v>-9.0464184648442761E-2</c:v>
                </c:pt>
                <c:pt idx="10">
                  <c:v>-9.6786381728029572E-2</c:v>
                </c:pt>
                <c:pt idx="11">
                  <c:v>-9.6799205657197115E-2</c:v>
                </c:pt>
                <c:pt idx="12">
                  <c:v>-9.7017212453044913E-2</c:v>
                </c:pt>
                <c:pt idx="13">
                  <c:v>-9.7030036382212428E-2</c:v>
                </c:pt>
                <c:pt idx="14">
                  <c:v>-9.7299338894730344E-2</c:v>
                </c:pt>
                <c:pt idx="15">
                  <c:v>-9.731216282389786E-2</c:v>
                </c:pt>
                <c:pt idx="16">
                  <c:v>-9.7401930328070499E-2</c:v>
                </c:pt>
                <c:pt idx="17">
                  <c:v>-9.7414754257238015E-2</c:v>
                </c:pt>
                <c:pt idx="18">
                  <c:v>-9.760711319475078E-2</c:v>
                </c:pt>
                <c:pt idx="19">
                  <c:v>-9.7619937123918324E-2</c:v>
                </c:pt>
                <c:pt idx="20">
                  <c:v>-9.786359177810118E-2</c:v>
                </c:pt>
                <c:pt idx="21">
                  <c:v>-9.7876415707268696E-2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91-49CD-AEDA-59E293363F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2958.5</c:v>
                </c:pt>
                <c:pt idx="3">
                  <c:v>3244</c:v>
                </c:pt>
                <c:pt idx="4">
                  <c:v>3252</c:v>
                </c:pt>
                <c:pt idx="5">
                  <c:v>3898</c:v>
                </c:pt>
                <c:pt idx="6">
                  <c:v>4421</c:v>
                </c:pt>
                <c:pt idx="7">
                  <c:v>4425</c:v>
                </c:pt>
                <c:pt idx="8">
                  <c:v>4432</c:v>
                </c:pt>
                <c:pt idx="9">
                  <c:v>4710.5</c:v>
                </c:pt>
                <c:pt idx="10">
                  <c:v>4957</c:v>
                </c:pt>
                <c:pt idx="11">
                  <c:v>4957.5</c:v>
                </c:pt>
                <c:pt idx="12">
                  <c:v>4966</c:v>
                </c:pt>
                <c:pt idx="13">
                  <c:v>4966.5</c:v>
                </c:pt>
                <c:pt idx="14">
                  <c:v>4977</c:v>
                </c:pt>
                <c:pt idx="15">
                  <c:v>4977.5</c:v>
                </c:pt>
                <c:pt idx="16">
                  <c:v>4981</c:v>
                </c:pt>
                <c:pt idx="17">
                  <c:v>4981.5</c:v>
                </c:pt>
                <c:pt idx="18">
                  <c:v>4989</c:v>
                </c:pt>
                <c:pt idx="19">
                  <c:v>4989.5</c:v>
                </c:pt>
                <c:pt idx="20">
                  <c:v>4999</c:v>
                </c:pt>
                <c:pt idx="21">
                  <c:v>4999.5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91-49CD-AEDA-59E29336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26432"/>
        <c:axId val="1"/>
      </c:scatterChart>
      <c:valAx>
        <c:axId val="53572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2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4D0627-385A-C2CD-150E-7BD41021D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U8" sqref="U7:U8"/>
    </sheetView>
  </sheetViews>
  <sheetFormatPr defaultColWidth="10.28515625" defaultRowHeight="12.75" x14ac:dyDescent="0.2"/>
  <cols>
    <col min="1" max="1" width="15.5703125" customWidth="1"/>
    <col min="2" max="2" width="4.85546875" customWidth="1"/>
    <col min="3" max="3" width="13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t="s">
        <v>41</v>
      </c>
    </row>
    <row r="2" spans="1:6" x14ac:dyDescent="0.2">
      <c r="A2" t="s">
        <v>25</v>
      </c>
      <c r="B2" t="s">
        <v>42</v>
      </c>
      <c r="C2" s="29" t="s">
        <v>38</v>
      </c>
      <c r="D2" s="3" t="s">
        <v>43</v>
      </c>
      <c r="E2" s="30" t="s">
        <v>39</v>
      </c>
      <c r="F2" t="s">
        <v>44</v>
      </c>
    </row>
    <row r="3" spans="1:6" ht="13.5" thickBot="1" x14ac:dyDescent="0.25">
      <c r="E3" t="s">
        <v>44</v>
      </c>
    </row>
    <row r="4" spans="1:6" ht="14.25" thickTop="1" thickBot="1" x14ac:dyDescent="0.25">
      <c r="A4" s="5" t="s">
        <v>2</v>
      </c>
      <c r="C4" s="26" t="s">
        <v>37</v>
      </c>
      <c r="D4" s="27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3</v>
      </c>
      <c r="E6" s="57" t="s">
        <v>45</v>
      </c>
    </row>
    <row r="7" spans="1:6" x14ac:dyDescent="0.2">
      <c r="A7" t="s">
        <v>4</v>
      </c>
      <c r="C7" s="41">
        <v>52104.864999999998</v>
      </c>
      <c r="D7" s="28" t="s">
        <v>59</v>
      </c>
      <c r="E7" s="58">
        <v>52104.857000000004</v>
      </c>
    </row>
    <row r="8" spans="1:6" x14ac:dyDescent="0.2">
      <c r="A8" t="s">
        <v>5</v>
      </c>
      <c r="C8" s="41">
        <v>1.260864</v>
      </c>
      <c r="D8" s="28" t="s">
        <v>59</v>
      </c>
      <c r="E8" s="59">
        <v>1.2607999999999999</v>
      </c>
    </row>
    <row r="9" spans="1:6" x14ac:dyDescent="0.2">
      <c r="A9" s="23" t="s">
        <v>32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0">
        <f ca="1">INTERCEPT(INDIRECT($D$9):G992,INDIRECT($C$9):F992)</f>
        <v>3.0350052038752781E-2</v>
      </c>
      <c r="D11" s="3"/>
      <c r="E11" s="10"/>
    </row>
    <row r="12" spans="1:6" x14ac:dyDescent="0.2">
      <c r="A12" s="10" t="s">
        <v>18</v>
      </c>
      <c r="B12" s="10"/>
      <c r="C12" s="20">
        <f ca="1">SLOPE(INDIRECT($D$9):G992,INDIRECT($C$9):F992)</f>
        <v>-2.5647858335037798E-5</v>
      </c>
      <c r="D12" s="3"/>
      <c r="E12" s="48" t="s">
        <v>55</v>
      </c>
      <c r="F12" s="49" t="s">
        <v>58</v>
      </c>
    </row>
    <row r="13" spans="1:6" x14ac:dyDescent="0.2">
      <c r="A13" s="10" t="s">
        <v>20</v>
      </c>
      <c r="B13" s="10"/>
      <c r="C13" s="3" t="s">
        <v>15</v>
      </c>
      <c r="E13" s="50" t="s">
        <v>34</v>
      </c>
      <c r="F13" s="51">
        <v>1</v>
      </c>
    </row>
    <row r="14" spans="1:6" x14ac:dyDescent="0.2">
      <c r="A14" s="10"/>
      <c r="B14" s="10"/>
      <c r="C14" s="10"/>
      <c r="E14" s="50" t="s">
        <v>31</v>
      </c>
      <c r="F14" s="52">
        <f ca="1">NOW()+15018.5+$C$5/24</f>
        <v>60520.846676851848</v>
      </c>
    </row>
    <row r="15" spans="1:6" x14ac:dyDescent="0.2">
      <c r="A15" s="12" t="s">
        <v>19</v>
      </c>
      <c r="B15" s="10"/>
      <c r="C15" s="13">
        <f ca="1">(C7+C11)+(C8+C12)*INT(MAX(F21:F3533))</f>
        <v>58407.826272408216</v>
      </c>
      <c r="E15" s="53" t="s">
        <v>35</v>
      </c>
      <c r="F15" s="52">
        <f ca="1">ROUND(2*($F$14-$C$7)/$C$8,0)/2+$F$13</f>
        <v>6676</v>
      </c>
    </row>
    <row r="16" spans="1:6" x14ac:dyDescent="0.2">
      <c r="A16" s="15" t="s">
        <v>6</v>
      </c>
      <c r="B16" s="10"/>
      <c r="C16" s="16">
        <f ca="1">+C8+C12</f>
        <v>1.2608383521416648</v>
      </c>
      <c r="E16" s="53" t="s">
        <v>36</v>
      </c>
      <c r="F16" s="52">
        <f ca="1">ROUND(2*($F$14-$C$15)/$C$16,0)/2+$F$13</f>
        <v>1677</v>
      </c>
    </row>
    <row r="17" spans="1:23" ht="13.5" thickBot="1" x14ac:dyDescent="0.25">
      <c r="A17" s="14" t="s">
        <v>28</v>
      </c>
      <c r="B17" s="10"/>
      <c r="C17" s="10">
        <f>COUNT(C21:C2191)</f>
        <v>22</v>
      </c>
      <c r="E17" s="53" t="s">
        <v>56</v>
      </c>
      <c r="F17" s="54">
        <f ca="1">+$C$15+$C$16*$F$16-15018.5-$C$5/24</f>
        <v>45504.148022283123</v>
      </c>
    </row>
    <row r="18" spans="1:23" ht="14.25" thickTop="1" thickBot="1" x14ac:dyDescent="0.25">
      <c r="A18" s="15" t="s">
        <v>7</v>
      </c>
      <c r="B18" s="10"/>
      <c r="C18" s="18">
        <f ca="1">+C15</f>
        <v>58407.826272408216</v>
      </c>
      <c r="D18" s="19">
        <f ca="1">+C16</f>
        <v>1.2608383521416648</v>
      </c>
      <c r="E18" s="56" t="s">
        <v>57</v>
      </c>
      <c r="F18" s="55">
        <f ca="1">+($C$15+$C$16*$F$16)-($C$16/2)-15018.5-$C$5/24</f>
        <v>45503.517603107051</v>
      </c>
    </row>
    <row r="19" spans="1:23" ht="13.5" thickTop="1" x14ac:dyDescent="0.2">
      <c r="E19" s="14"/>
      <c r="F19" s="17"/>
      <c r="S19">
        <f ca="1">SQRT(SUM(S21:S50)/(COUNT(S21:S50)-1))</f>
        <v>1.5534816105772745E-2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59</v>
      </c>
      <c r="K20" s="7" t="s">
        <v>52</v>
      </c>
      <c r="L20" s="7" t="s">
        <v>60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5" t="s">
        <v>33</v>
      </c>
    </row>
    <row r="21" spans="1:23" x14ac:dyDescent="0.2">
      <c r="A21" t="s">
        <v>45</v>
      </c>
      <c r="C21" s="43">
        <v>52104.857000000004</v>
      </c>
      <c r="D21" s="43" t="s">
        <v>15</v>
      </c>
      <c r="E21">
        <f t="shared" ref="E21:E42" si="0">+(C21-C$7)/C$8</f>
        <v>-6.344855586608752E-3</v>
      </c>
      <c r="F21">
        <f t="shared" ref="F21:F42" si="1">ROUND(2*E21,0)/2</f>
        <v>0</v>
      </c>
      <c r="G21">
        <f t="shared" ref="G21:G42" si="2">+C21-(C$7+F21*C$8)</f>
        <v>-7.9999999943538569E-3</v>
      </c>
      <c r="I21">
        <f>+G21</f>
        <v>-7.9999999943538569E-3</v>
      </c>
      <c r="O21">
        <f t="shared" ref="O21:O42" ca="1" si="3">+C$11+C$12*$F21</f>
        <v>3.0350052038752781E-2</v>
      </c>
      <c r="Q21" s="2">
        <f t="shared" ref="Q21:Q42" si="4">+C21-15018.5</f>
        <v>37086.357000000004</v>
      </c>
      <c r="S21">
        <f t="shared" ref="S21:S42" ca="1" si="5">+(O21-G21)^2</f>
        <v>1.4707264909419866E-3</v>
      </c>
    </row>
    <row r="22" spans="1:23" x14ac:dyDescent="0.2">
      <c r="A22" t="str">
        <f>$D$7</f>
        <v>VSX</v>
      </c>
      <c r="C22" s="43">
        <f>$C$7</f>
        <v>52104.864999999998</v>
      </c>
      <c r="D22" s="47">
        <v>3.5539999999999999E-3</v>
      </c>
      <c r="E22">
        <f t="shared" si="0"/>
        <v>0</v>
      </c>
      <c r="F22">
        <f t="shared" si="1"/>
        <v>0</v>
      </c>
      <c r="G22">
        <f t="shared" si="2"/>
        <v>0</v>
      </c>
      <c r="J22">
        <f>+G22</f>
        <v>0</v>
      </c>
      <c r="O22">
        <f t="shared" ca="1" si="3"/>
        <v>3.0350052038752781E-2</v>
      </c>
      <c r="Q22" s="2">
        <f t="shared" si="4"/>
        <v>37086.364999999998</v>
      </c>
      <c r="S22">
        <f t="shared" ca="1" si="5"/>
        <v>9.211256587550019E-4</v>
      </c>
    </row>
    <row r="23" spans="1:23" x14ac:dyDescent="0.2">
      <c r="A23" s="31" t="s">
        <v>46</v>
      </c>
      <c r="B23" s="32" t="s">
        <v>47</v>
      </c>
      <c r="C23" s="44">
        <v>55835.122300000003</v>
      </c>
      <c r="D23" s="44">
        <v>1.4E-3</v>
      </c>
      <c r="E23">
        <f t="shared" si="0"/>
        <v>2958.4929857621478</v>
      </c>
      <c r="F23">
        <f t="shared" si="1"/>
        <v>2958.5</v>
      </c>
      <c r="G23">
        <f t="shared" si="2"/>
        <v>-8.8439999963156879E-3</v>
      </c>
      <c r="K23">
        <f t="shared" ref="K23:K30" si="6">+G23</f>
        <v>-8.8439999963156879E-3</v>
      </c>
      <c r="O23">
        <f t="shared" ca="1" si="3"/>
        <v>-4.552913684545655E-2</v>
      </c>
      <c r="Q23" s="2">
        <f t="shared" si="4"/>
        <v>40816.622300000003</v>
      </c>
      <c r="S23">
        <f t="shared" ca="1" si="5"/>
        <v>1.3457992656401927E-3</v>
      </c>
    </row>
    <row r="24" spans="1:23" x14ac:dyDescent="0.2">
      <c r="A24" s="31" t="s">
        <v>46</v>
      </c>
      <c r="B24" s="32" t="s">
        <v>48</v>
      </c>
      <c r="C24" s="44">
        <v>56195.074500000002</v>
      </c>
      <c r="D24" s="44">
        <v>2.9999999999999997E-4</v>
      </c>
      <c r="E24">
        <f t="shared" si="0"/>
        <v>3243.9735768488945</v>
      </c>
      <c r="F24">
        <f t="shared" si="1"/>
        <v>3244</v>
      </c>
      <c r="G24">
        <f t="shared" si="2"/>
        <v>-3.3315999993646983E-2</v>
      </c>
      <c r="K24">
        <f t="shared" si="6"/>
        <v>-3.3315999993646983E-2</v>
      </c>
      <c r="O24">
        <f t="shared" ca="1" si="3"/>
        <v>-5.2851600400109833E-2</v>
      </c>
      <c r="Q24" s="2">
        <f t="shared" si="4"/>
        <v>41176.574500000002</v>
      </c>
      <c r="S24">
        <f t="shared" ca="1" si="5"/>
        <v>3.8163968324099148E-4</v>
      </c>
    </row>
    <row r="25" spans="1:23" x14ac:dyDescent="0.2">
      <c r="A25" s="31" t="s">
        <v>46</v>
      </c>
      <c r="B25" s="32" t="s">
        <v>48</v>
      </c>
      <c r="C25" s="44">
        <v>56205.162100000001</v>
      </c>
      <c r="D25" s="44">
        <v>2.0000000000000001E-4</v>
      </c>
      <c r="E25">
        <f t="shared" si="0"/>
        <v>3251.9741225064745</v>
      </c>
      <c r="F25">
        <f t="shared" si="1"/>
        <v>3252</v>
      </c>
      <c r="G25">
        <f t="shared" si="2"/>
        <v>-3.2627999993565027E-2</v>
      </c>
      <c r="K25">
        <f t="shared" si="6"/>
        <v>-3.2627999993565027E-2</v>
      </c>
      <c r="O25">
        <f t="shared" ca="1" si="3"/>
        <v>-5.3056783266790142E-2</v>
      </c>
      <c r="Q25" s="2">
        <f t="shared" si="4"/>
        <v>41186.662100000001</v>
      </c>
      <c r="S25">
        <f t="shared" ca="1" si="5"/>
        <v>4.1733518602440222E-4</v>
      </c>
    </row>
    <row r="26" spans="1:23" x14ac:dyDescent="0.2">
      <c r="A26" s="35" t="s">
        <v>49</v>
      </c>
      <c r="B26" s="36" t="s">
        <v>48</v>
      </c>
      <c r="C26" s="45">
        <v>57019.655590000002</v>
      </c>
      <c r="D26" s="45">
        <v>5.9999999999999995E-4</v>
      </c>
      <c r="E26">
        <f t="shared" si="0"/>
        <v>3897.9545692477573</v>
      </c>
      <c r="F26">
        <f t="shared" si="1"/>
        <v>3898</v>
      </c>
      <c r="G26">
        <f t="shared" si="2"/>
        <v>-5.7281999994302168E-2</v>
      </c>
      <c r="K26">
        <f t="shared" si="6"/>
        <v>-5.7281999994302168E-2</v>
      </c>
      <c r="O26">
        <f t="shared" ca="1" si="3"/>
        <v>-6.9625299751224556E-2</v>
      </c>
      <c r="Q26" s="2">
        <f t="shared" si="4"/>
        <v>42001.155590000002</v>
      </c>
      <c r="S26">
        <f t="shared" ca="1" si="5"/>
        <v>1.5235704888924028E-4</v>
      </c>
    </row>
    <row r="27" spans="1:23" x14ac:dyDescent="0.2">
      <c r="A27" s="37" t="s">
        <v>0</v>
      </c>
      <c r="B27" s="38" t="s">
        <v>48</v>
      </c>
      <c r="C27" s="37">
        <v>57679.052600000003</v>
      </c>
      <c r="D27" s="37">
        <v>8.0000000000000004E-4</v>
      </c>
      <c r="E27">
        <f t="shared" si="0"/>
        <v>4420.9269199533055</v>
      </c>
      <c r="F27">
        <f t="shared" si="1"/>
        <v>4421</v>
      </c>
      <c r="G27">
        <f t="shared" si="2"/>
        <v>-9.214399999473244E-2</v>
      </c>
      <c r="K27">
        <f t="shared" si="6"/>
        <v>-9.214399999473244E-2</v>
      </c>
      <c r="O27">
        <f t="shared" ca="1" si="3"/>
        <v>-8.3039129660449323E-2</v>
      </c>
      <c r="Q27" s="2">
        <f t="shared" si="4"/>
        <v>42660.552600000003</v>
      </c>
      <c r="S27">
        <f t="shared" ca="1" si="5"/>
        <v>8.2898663804108745E-5</v>
      </c>
    </row>
    <row r="28" spans="1:23" x14ac:dyDescent="0.2">
      <c r="A28" s="37" t="s">
        <v>0</v>
      </c>
      <c r="B28" s="38" t="s">
        <v>48</v>
      </c>
      <c r="C28" s="37">
        <v>57684.103900000002</v>
      </c>
      <c r="D28" s="37">
        <v>2.9999999999999997E-4</v>
      </c>
      <c r="E28">
        <f t="shared" si="0"/>
        <v>4424.9331410842124</v>
      </c>
      <c r="F28">
        <f t="shared" si="1"/>
        <v>4425</v>
      </c>
      <c r="G28">
        <f t="shared" si="2"/>
        <v>-8.42999999949825E-2</v>
      </c>
      <c r="K28">
        <f t="shared" si="6"/>
        <v>-8.42999999949825E-2</v>
      </c>
      <c r="O28">
        <f t="shared" ca="1" si="3"/>
        <v>-8.3141721093789478E-2</v>
      </c>
      <c r="Q28" s="2">
        <f t="shared" si="4"/>
        <v>42665.603900000002</v>
      </c>
      <c r="S28">
        <f t="shared" ca="1" si="5"/>
        <v>1.3416100129489138E-6</v>
      </c>
    </row>
    <row r="29" spans="1:23" x14ac:dyDescent="0.2">
      <c r="A29" s="37" t="s">
        <v>0</v>
      </c>
      <c r="B29" s="38" t="s">
        <v>48</v>
      </c>
      <c r="C29" s="37">
        <v>57692.931600000004</v>
      </c>
      <c r="D29" s="37">
        <v>4.0000000000000002E-4</v>
      </c>
      <c r="E29">
        <f t="shared" si="0"/>
        <v>4431.9344512968928</v>
      </c>
      <c r="F29">
        <f t="shared" si="1"/>
        <v>4432</v>
      </c>
      <c r="G29">
        <f t="shared" si="2"/>
        <v>-8.2647999995970167E-2</v>
      </c>
      <c r="K29">
        <f t="shared" si="6"/>
        <v>-8.2647999995970167E-2</v>
      </c>
      <c r="O29">
        <f t="shared" ca="1" si="3"/>
        <v>-8.3321256102134741E-2</v>
      </c>
      <c r="Q29" s="2">
        <f t="shared" si="4"/>
        <v>42674.431600000004</v>
      </c>
      <c r="S29">
        <f t="shared" ca="1" si="5"/>
        <v>4.5327378448788441E-7</v>
      </c>
    </row>
    <row r="30" spans="1:23" x14ac:dyDescent="0.2">
      <c r="A30" s="34" t="s">
        <v>1</v>
      </c>
      <c r="B30" s="33" t="s">
        <v>47</v>
      </c>
      <c r="C30" s="46">
        <v>58044.074000000022</v>
      </c>
      <c r="D30" s="46">
        <v>3.0000000000000001E-3</v>
      </c>
      <c r="E30">
        <f t="shared" si="0"/>
        <v>4710.4279287853606</v>
      </c>
      <c r="F30">
        <f t="shared" si="1"/>
        <v>4710.5</v>
      </c>
      <c r="G30">
        <f t="shared" si="2"/>
        <v>-9.0871999971568584E-2</v>
      </c>
      <c r="K30">
        <f t="shared" si="6"/>
        <v>-9.0871999971568584E-2</v>
      </c>
      <c r="O30">
        <f t="shared" ca="1" si="3"/>
        <v>-9.0464184648442761E-2</v>
      </c>
      <c r="Q30" s="2">
        <f t="shared" si="4"/>
        <v>43025.574000000022</v>
      </c>
      <c r="S30">
        <f t="shared" ca="1" si="5"/>
        <v>1.663133377762199E-7</v>
      </c>
    </row>
    <row r="31" spans="1:23" x14ac:dyDescent="0.2">
      <c r="A31" s="39" t="s">
        <v>53</v>
      </c>
      <c r="B31" s="39" t="s">
        <v>48</v>
      </c>
      <c r="C31" s="42">
        <v>58354.864177640062</v>
      </c>
      <c r="D31" s="47">
        <v>1.0939999999999999E-3</v>
      </c>
      <c r="E31">
        <f t="shared" si="0"/>
        <v>4956.9177783171408</v>
      </c>
      <c r="F31">
        <f t="shared" si="1"/>
        <v>4957</v>
      </c>
      <c r="G31">
        <f t="shared" si="2"/>
        <v>-0.10367035993840545</v>
      </c>
      <c r="L31">
        <f t="shared" ref="L31:L42" si="7">+G31</f>
        <v>-0.10367035993840545</v>
      </c>
      <c r="O31">
        <f t="shared" ca="1" si="3"/>
        <v>-9.6786381728029572E-2</v>
      </c>
      <c r="Q31" s="2">
        <f t="shared" si="4"/>
        <v>43336.364177640062</v>
      </c>
      <c r="S31">
        <f t="shared" ca="1" si="5"/>
        <v>4.7389156000929937E-5</v>
      </c>
      <c r="W31" s="40" t="s">
        <v>54</v>
      </c>
    </row>
    <row r="32" spans="1:23" x14ac:dyDescent="0.2">
      <c r="A32" s="39" t="s">
        <v>53</v>
      </c>
      <c r="B32" s="39" t="s">
        <v>47</v>
      </c>
      <c r="C32" s="42">
        <v>58355.499389720149</v>
      </c>
      <c r="D32" s="47">
        <v>2.5560000000000001E-3</v>
      </c>
      <c r="E32">
        <f t="shared" si="0"/>
        <v>4957.4215694318746</v>
      </c>
      <c r="F32">
        <f t="shared" si="1"/>
        <v>4957.5</v>
      </c>
      <c r="G32">
        <f t="shared" si="2"/>
        <v>-9.8890279849001672E-2</v>
      </c>
      <c r="L32">
        <f t="shared" si="7"/>
        <v>-9.8890279849001672E-2</v>
      </c>
      <c r="O32">
        <f t="shared" ca="1" si="3"/>
        <v>-9.6799205657197115E-2</v>
      </c>
      <c r="Q32" s="2">
        <f t="shared" si="4"/>
        <v>43336.999389720149</v>
      </c>
      <c r="S32">
        <f t="shared" ca="1" si="5"/>
        <v>4.3725912756310794E-6</v>
      </c>
      <c r="W32" s="40" t="s">
        <v>54</v>
      </c>
    </row>
    <row r="33" spans="1:23" x14ac:dyDescent="0.2">
      <c r="A33" s="39" t="s">
        <v>53</v>
      </c>
      <c r="B33" s="39" t="s">
        <v>48</v>
      </c>
      <c r="C33" s="42">
        <v>58366.211791589856</v>
      </c>
      <c r="D33" s="47">
        <v>1.261E-3</v>
      </c>
      <c r="E33">
        <f t="shared" si="0"/>
        <v>4965.917649793997</v>
      </c>
      <c r="F33">
        <f t="shared" si="1"/>
        <v>4966</v>
      </c>
      <c r="G33">
        <f t="shared" si="2"/>
        <v>-0.10383241013914812</v>
      </c>
      <c r="L33">
        <f t="shared" si="7"/>
        <v>-0.10383241013914812</v>
      </c>
      <c r="O33">
        <f t="shared" ca="1" si="3"/>
        <v>-9.7017212453044913E-2</v>
      </c>
      <c r="Q33" s="2">
        <f t="shared" si="4"/>
        <v>43347.711791589856</v>
      </c>
      <c r="S33">
        <f t="shared" ca="1" si="5"/>
        <v>4.6446919500666562E-5</v>
      </c>
      <c r="W33" s="40" t="s">
        <v>54</v>
      </c>
    </row>
    <row r="34" spans="1:23" x14ac:dyDescent="0.2">
      <c r="A34" s="39" t="s">
        <v>53</v>
      </c>
      <c r="B34" s="39" t="s">
        <v>47</v>
      </c>
      <c r="C34" s="42">
        <v>58366.846913760062</v>
      </c>
      <c r="D34" s="47">
        <v>2.9559999999999999E-3</v>
      </c>
      <c r="E34">
        <f t="shared" si="0"/>
        <v>4966.4213696005791</v>
      </c>
      <c r="F34">
        <f t="shared" si="1"/>
        <v>4966.5</v>
      </c>
      <c r="G34">
        <f t="shared" si="2"/>
        <v>-9.9142239938373677E-2</v>
      </c>
      <c r="L34">
        <f t="shared" si="7"/>
        <v>-9.9142239938373677E-2</v>
      </c>
      <c r="O34">
        <f t="shared" ca="1" si="3"/>
        <v>-9.7030036382212428E-2</v>
      </c>
      <c r="Q34" s="2">
        <f t="shared" si="4"/>
        <v>43348.346913760062</v>
      </c>
      <c r="S34">
        <f t="shared" ca="1" si="5"/>
        <v>4.4614038626602266E-6</v>
      </c>
      <c r="W34" s="40" t="s">
        <v>54</v>
      </c>
    </row>
    <row r="35" spans="1:23" x14ac:dyDescent="0.2">
      <c r="A35" s="39" t="s">
        <v>53</v>
      </c>
      <c r="B35" s="39" t="s">
        <v>48</v>
      </c>
      <c r="C35" s="42">
        <v>58380.081615230069</v>
      </c>
      <c r="D35" s="47">
        <v>1.224E-3</v>
      </c>
      <c r="E35">
        <f t="shared" si="0"/>
        <v>4976.9179033028704</v>
      </c>
      <c r="F35">
        <f t="shared" si="1"/>
        <v>4977</v>
      </c>
      <c r="G35">
        <f t="shared" si="2"/>
        <v>-0.10351276992878411</v>
      </c>
      <c r="L35">
        <f t="shared" si="7"/>
        <v>-0.10351276992878411</v>
      </c>
      <c r="O35">
        <f t="shared" ca="1" si="3"/>
        <v>-9.7299338894730344E-2</v>
      </c>
      <c r="Q35" s="2">
        <f t="shared" si="4"/>
        <v>43361.581615230069</v>
      </c>
      <c r="S35">
        <f t="shared" ca="1" si="5"/>
        <v>3.8606725214942443E-5</v>
      </c>
      <c r="W35" s="40" t="s">
        <v>54</v>
      </c>
    </row>
    <row r="36" spans="1:23" x14ac:dyDescent="0.2">
      <c r="A36" s="39" t="s">
        <v>53</v>
      </c>
      <c r="B36" s="39" t="s">
        <v>47</v>
      </c>
      <c r="C36" s="42">
        <v>58380.718694040086</v>
      </c>
      <c r="D36" s="47">
        <v>3.186E-3</v>
      </c>
      <c r="E36">
        <f t="shared" si="0"/>
        <v>4977.4231749340834</v>
      </c>
      <c r="F36">
        <f t="shared" si="1"/>
        <v>4977.5</v>
      </c>
      <c r="G36">
        <f t="shared" si="2"/>
        <v>-9.6865959909337107E-2</v>
      </c>
      <c r="L36">
        <f t="shared" si="7"/>
        <v>-9.6865959909337107E-2</v>
      </c>
      <c r="O36">
        <f t="shared" ca="1" si="3"/>
        <v>-9.731216282389786E-2</v>
      </c>
      <c r="Q36" s="2">
        <f t="shared" si="4"/>
        <v>43362.218694040086</v>
      </c>
      <c r="S36">
        <f t="shared" ca="1" si="5"/>
        <v>1.9909704096251084E-7</v>
      </c>
      <c r="W36" s="40" t="s">
        <v>54</v>
      </c>
    </row>
    <row r="37" spans="1:23" x14ac:dyDescent="0.2">
      <c r="A37" s="39" t="s">
        <v>53</v>
      </c>
      <c r="B37" s="39" t="s">
        <v>48</v>
      </c>
      <c r="C37" s="42">
        <v>58385.124205039814</v>
      </c>
      <c r="D37" s="47">
        <v>1.1850000000000001E-3</v>
      </c>
      <c r="E37">
        <f t="shared" si="0"/>
        <v>4980.9172163213607</v>
      </c>
      <c r="F37">
        <f t="shared" si="1"/>
        <v>4981</v>
      </c>
      <c r="G37">
        <f t="shared" si="2"/>
        <v>-0.10437896018265747</v>
      </c>
      <c r="L37">
        <f t="shared" si="7"/>
        <v>-0.10437896018265747</v>
      </c>
      <c r="O37">
        <f t="shared" ca="1" si="3"/>
        <v>-9.7401930328070499E-2</v>
      </c>
      <c r="Q37" s="2">
        <f t="shared" si="4"/>
        <v>43366.624205039814</v>
      </c>
      <c r="S37">
        <f t="shared" ca="1" si="5"/>
        <v>4.8678945591797826E-5</v>
      </c>
      <c r="W37" s="40" t="s">
        <v>54</v>
      </c>
    </row>
    <row r="38" spans="1:23" x14ac:dyDescent="0.2">
      <c r="A38" s="39" t="s">
        <v>53</v>
      </c>
      <c r="B38" s="39" t="s">
        <v>47</v>
      </c>
      <c r="C38" s="42">
        <v>58385.760560969822</v>
      </c>
      <c r="D38" s="47">
        <v>2.9529999999999999E-3</v>
      </c>
      <c r="E38">
        <f t="shared" si="0"/>
        <v>4981.4219146314144</v>
      </c>
      <c r="F38">
        <f t="shared" si="1"/>
        <v>4981.5</v>
      </c>
      <c r="G38">
        <f t="shared" si="2"/>
        <v>-9.845503017277224E-2</v>
      </c>
      <c r="L38">
        <f t="shared" si="7"/>
        <v>-9.845503017277224E-2</v>
      </c>
      <c r="O38">
        <f t="shared" ca="1" si="3"/>
        <v>-9.7414754257238015E-2</v>
      </c>
      <c r="Q38" s="2">
        <f t="shared" si="4"/>
        <v>43367.260560969822</v>
      </c>
      <c r="S38">
        <f t="shared" ca="1" si="5"/>
        <v>1.08217398044057E-6</v>
      </c>
      <c r="W38" s="40" t="s">
        <v>54</v>
      </c>
    </row>
    <row r="39" spans="1:23" x14ac:dyDescent="0.2">
      <c r="A39" s="39" t="s">
        <v>53</v>
      </c>
      <c r="B39" s="39" t="s">
        <v>48</v>
      </c>
      <c r="C39" s="42">
        <v>58395.211280299816</v>
      </c>
      <c r="D39" s="47">
        <v>1.7359999999999999E-3</v>
      </c>
      <c r="E39">
        <f t="shared" si="0"/>
        <v>4988.9173458040032</v>
      </c>
      <c r="F39">
        <f t="shared" si="1"/>
        <v>4989</v>
      </c>
      <c r="G39">
        <f t="shared" si="2"/>
        <v>-0.10421570017933846</v>
      </c>
      <c r="L39">
        <f t="shared" si="7"/>
        <v>-0.10421570017933846</v>
      </c>
      <c r="O39">
        <f t="shared" ca="1" si="3"/>
        <v>-9.760711319475078E-2</v>
      </c>
      <c r="Q39" s="2">
        <f t="shared" si="4"/>
        <v>43376.711280299816</v>
      </c>
      <c r="S39">
        <f t="shared" ca="1" si="5"/>
        <v>4.3673421932861615E-5</v>
      </c>
      <c r="W39" s="40" t="s">
        <v>54</v>
      </c>
    </row>
    <row r="40" spans="1:23" x14ac:dyDescent="0.2">
      <c r="A40" s="39" t="s">
        <v>53</v>
      </c>
      <c r="B40" s="39" t="s">
        <v>47</v>
      </c>
      <c r="C40" s="42">
        <v>58395.84510751022</v>
      </c>
      <c r="D40" s="47">
        <v>3.5230000000000001E-3</v>
      </c>
      <c r="E40">
        <f t="shared" si="0"/>
        <v>4989.4200385689674</v>
      </c>
      <c r="F40">
        <f t="shared" si="1"/>
        <v>4989.5</v>
      </c>
      <c r="G40">
        <f t="shared" si="2"/>
        <v>-0.10082048978074454</v>
      </c>
      <c r="L40">
        <f t="shared" si="7"/>
        <v>-0.10082048978074454</v>
      </c>
      <c r="O40">
        <f t="shared" ca="1" si="3"/>
        <v>-9.7619937123918324E-2</v>
      </c>
      <c r="Q40" s="2">
        <f t="shared" si="4"/>
        <v>43377.34510751022</v>
      </c>
      <c r="S40">
        <f t="shared" ca="1" si="5"/>
        <v>1.0243537309117336E-5</v>
      </c>
      <c r="W40" s="40" t="s">
        <v>54</v>
      </c>
    </row>
    <row r="41" spans="1:23" x14ac:dyDescent="0.2">
      <c r="A41" s="39" t="s">
        <v>53</v>
      </c>
      <c r="B41" s="39" t="s">
        <v>48</v>
      </c>
      <c r="C41" s="42">
        <v>58407.819278149866</v>
      </c>
      <c r="D41" s="47">
        <v>1.585E-3</v>
      </c>
      <c r="E41">
        <f t="shared" si="0"/>
        <v>4998.9168365104151</v>
      </c>
      <c r="F41">
        <f t="shared" si="1"/>
        <v>4999</v>
      </c>
      <c r="G41">
        <f t="shared" si="2"/>
        <v>-0.10485785013588611</v>
      </c>
      <c r="L41">
        <f t="shared" si="7"/>
        <v>-0.10485785013588611</v>
      </c>
      <c r="O41">
        <f t="shared" ca="1" si="3"/>
        <v>-9.786359177810118E-2</v>
      </c>
      <c r="Q41" s="2">
        <f t="shared" si="4"/>
        <v>43389.319278149866</v>
      </c>
      <c r="S41">
        <f t="shared" ca="1" si="5"/>
        <v>4.8919649975444347E-5</v>
      </c>
      <c r="W41" s="40" t="s">
        <v>54</v>
      </c>
    </row>
    <row r="42" spans="1:23" x14ac:dyDescent="0.2">
      <c r="A42" s="39" t="s">
        <v>53</v>
      </c>
      <c r="B42" s="39" t="s">
        <v>47</v>
      </c>
      <c r="C42" s="42">
        <v>58408.456536910031</v>
      </c>
      <c r="D42" s="47">
        <v>3.5539999999999999E-3</v>
      </c>
      <c r="E42">
        <f t="shared" si="0"/>
        <v>4999.4222508613402</v>
      </c>
      <c r="F42">
        <f t="shared" si="1"/>
        <v>4999.5</v>
      </c>
      <c r="G42">
        <f t="shared" si="2"/>
        <v>-9.8031089968571905E-2</v>
      </c>
      <c r="L42">
        <f t="shared" si="7"/>
        <v>-9.8031089968571905E-2</v>
      </c>
      <c r="O42">
        <f t="shared" ca="1" si="3"/>
        <v>-9.7876415707268696E-2</v>
      </c>
      <c r="Q42" s="2">
        <f t="shared" si="4"/>
        <v>43389.956536910031</v>
      </c>
      <c r="S42">
        <f t="shared" ca="1" si="5"/>
        <v>2.3924127109693288E-8</v>
      </c>
      <c r="W42" s="40" t="s">
        <v>54</v>
      </c>
    </row>
    <row r="43" spans="1:23" x14ac:dyDescent="0.2">
      <c r="C43" s="43"/>
      <c r="D43" s="43"/>
    </row>
    <row r="44" spans="1:23" x14ac:dyDescent="0.2">
      <c r="C44" s="43"/>
      <c r="D44" s="43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44">
    <sortCondition ref="C21:C44"/>
  </sortState>
  <phoneticPr fontId="7" type="noConversion"/>
  <hyperlinks>
    <hyperlink ref="H63242" r:id="rId1" display="http://vsolj.cetus-net.org/bulletin.html" xr:uid="{00000000-0004-0000-0000-000000000000}"/>
    <hyperlink ref="H63235" r:id="rId2" display="https://www.aavso.org/ejaavso" xr:uid="{00000000-0004-0000-0000-000001000000}"/>
    <hyperlink ref="I63242" r:id="rId3" display="http://vsolj.cetus-net.org/bulletin.html" xr:uid="{00000000-0004-0000-0000-000002000000}"/>
    <hyperlink ref="AQ56893" r:id="rId4" display="http://cdsbib.u-strasbg.fr/cgi-bin/cdsbib?1990RMxAA..21..381G" xr:uid="{00000000-0004-0000-0000-000003000000}"/>
    <hyperlink ref="H63239" r:id="rId5" display="https://www.aavso.org/ejaavso" xr:uid="{00000000-0004-0000-0000-000004000000}"/>
    <hyperlink ref="AP4257" r:id="rId6" display="http://cdsbib.u-strasbg.fr/cgi-bin/cdsbib?1990RMxAA..21..381G" xr:uid="{00000000-0004-0000-0000-000005000000}"/>
    <hyperlink ref="AP4260" r:id="rId7" display="http://cdsbib.u-strasbg.fr/cgi-bin/cdsbib?1990RMxAA..21..381G" xr:uid="{00000000-0004-0000-0000-000006000000}"/>
    <hyperlink ref="AP4258" r:id="rId8" display="http://cdsbib.u-strasbg.fr/cgi-bin/cdsbib?1990RMxAA..21..381G" xr:uid="{00000000-0004-0000-0000-000007000000}"/>
    <hyperlink ref="AP4242" r:id="rId9" display="http://cdsbib.u-strasbg.fr/cgi-bin/cdsbib?1990RMxAA..21..381G" xr:uid="{00000000-0004-0000-0000-000008000000}"/>
    <hyperlink ref="AQ4471" r:id="rId10" display="http://cdsbib.u-strasbg.fr/cgi-bin/cdsbib?1990RMxAA..21..381G" xr:uid="{00000000-0004-0000-0000-000009000000}"/>
    <hyperlink ref="AQ4475" r:id="rId11" display="http://cdsbib.u-strasbg.fr/cgi-bin/cdsbib?1990RMxAA..21..381G" xr:uid="{00000000-0004-0000-0000-00000A000000}"/>
    <hyperlink ref="AQ64155" r:id="rId12" display="http://cdsbib.u-strasbg.fr/cgi-bin/cdsbib?1990RMxAA..21..381G" xr:uid="{00000000-0004-0000-0000-00000B000000}"/>
    <hyperlink ref="I1363" r:id="rId13" display="http://vsolj.cetus-net.org/bulletin.html" xr:uid="{00000000-0004-0000-0000-00000C000000}"/>
    <hyperlink ref="H1363" r:id="rId14" display="http://vsolj.cetus-net.org/bulletin.html" xr:uid="{00000000-0004-0000-0000-00000D000000}"/>
    <hyperlink ref="AQ64816" r:id="rId15" display="http://cdsbib.u-strasbg.fr/cgi-bin/cdsbib?1990RMxAA..21..381G" xr:uid="{00000000-0004-0000-0000-00000E000000}"/>
    <hyperlink ref="AQ64815" r:id="rId16" display="http://cdsbib.u-strasbg.fr/cgi-bin/cdsbib?1990RMxAA..21..381G" xr:uid="{00000000-0004-0000-0000-00000F000000}"/>
    <hyperlink ref="AP2533" r:id="rId17" display="http://cdsbib.u-strasbg.fr/cgi-bin/cdsbib?1990RMxAA..21..381G" xr:uid="{00000000-0004-0000-0000-000010000000}"/>
    <hyperlink ref="AP2551" r:id="rId18" display="http://cdsbib.u-strasbg.fr/cgi-bin/cdsbib?1990RMxAA..21..381G" xr:uid="{00000000-0004-0000-0000-000011000000}"/>
    <hyperlink ref="AP2552" r:id="rId19" display="http://cdsbib.u-strasbg.fr/cgi-bin/cdsbib?1990RMxAA..21..381G" xr:uid="{00000000-0004-0000-0000-000012000000}"/>
    <hyperlink ref="AP25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2024-07-29T08:19:12Z</dcterms:modified>
</cp:coreProperties>
</file>