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C144498-EB17-40A3-9053-D0553EFF53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R22" i="1"/>
  <c r="A21" i="1"/>
  <c r="G11" i="1"/>
  <c r="F11" i="1"/>
  <c r="C7" i="1"/>
  <c r="C17" i="1"/>
  <c r="Q21" i="1"/>
  <c r="E21" i="1"/>
  <c r="F21" i="1" s="1"/>
  <c r="G21" i="1" s="1"/>
  <c r="H21" i="1" s="1"/>
  <c r="C11" i="1"/>
  <c r="F15" i="1" l="1"/>
  <c r="C12" i="1"/>
  <c r="C16" i="1" l="1"/>
  <c r="D18" i="1" s="1"/>
  <c r="O21" i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<sst xmlns="http://schemas.openxmlformats.org/spreadsheetml/2006/main" count="55" uniqueCount="49">
  <si>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</si>
  <si>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</si>
  <si>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</si>
  <si>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</si>
  <si>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</si>
  <si>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</si>
  <si>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</si>
  <si>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</si>
  <si>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</si>
  <si>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</si>
  <si>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</si>
  <si>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</si>
  <si>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</si>
  <si>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</si>
  <si>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</si>
  <si>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</si>
  <si>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</si>
  <si>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</si>
  <si>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</si>
  <si>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</si>
  <si>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</si>
  <si>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</si>
  <si>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</si>
  <si>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</si>
  <si>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</si>
  <si>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</si>
  <si>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</si>
  <si>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</si>
  <si>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</si>
  <si>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</si>
  <si>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</si>
  <si>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</si>
  <si>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</si>
  <si>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</si>
  <si>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</si>
  <si>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G8018-0185_Phe.xls</t>
  </si>
  <si>
    <t>EA</t>
  </si>
  <si>
    <t>IBVS 5495 Eph.</t>
  </si>
  <si>
    <t>IBVS 5495</t>
  </si>
  <si>
    <t>Phe</t>
  </si>
  <si>
    <t>DE Phe / GSC 8018 0185 / NSV 14780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</si>
  <si>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</si>
  <si>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</si>
  <si>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</si>
  <si>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</si>
  <si>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</si>
  <si>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</si>
  <si>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</si>
  <si>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11.25-11.81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</si>
</sst>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Alignment="1"/>
    <xf numFmtId="0" fontId="0" fillId="3" borderId="6" xfId="0" applyFill="1" applyBorder="1" applyAlignment="1">
      <alignment horizontal="right" vertical="center"/>
    </xf>
    <xf numFmtId="0" fontId="14" fillId="3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22" fontId="16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22" fontId="17" fillId="0" borderId="10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 Phe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64-4085-9189-26AED1A8DC0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64-4085-9189-26AED1A8DC0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64-4085-9189-26AED1A8DC0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64-4085-9189-26AED1A8DC0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64-4085-9189-26AED1A8DC0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64-4085-9189-26AED1A8DC0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64-4085-9189-26AED1A8DC0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64-4085-9189-26AED1A8D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290592"/>
        <c:axId val="1"/>
      </c:scatterChart>
      <c:valAx>
        <c:axId val="558290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290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EFE671E-BCCC-0841-C05D-77245F060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425781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40</v>
      </c>
      <c r="E1" s="28"/>
      <c r="F1" s="28" t="s">
        <v>35</v>
      </c>
      <c r="G1" s="29" t="s">
        <v>36</v>
      </c>
      <c r="H1" s="10" t="s">
        <v>37</v>
      </c>
      <c r="I1" s="30">
        <v>52502.748999999996</v>
      </c>
      <c r="J1" s="30">
        <v>1.40296</v>
      </c>
      <c r="K1" s="29" t="s">
        <v>38</v>
      </c>
      <c r="L1" s="27" t="s">
        <v>39</v>
      </c>
    </row>
    <row r="2" spans="1:12" x14ac:dyDescent="0.2">
      <c r="A2" t="s">
        <v>23</v>
      </c>
      <c r="B2" t="s">
        <v>36</v>
      </c>
      <c r="C2" s="9" t="s">
        <v>39</v>
      </c>
      <c r="D2" t="s">
        <v>35</v>
      </c>
    </row>
    <row r="3" spans="1:12" ht="13.5" thickBot="1" x14ac:dyDescent="0.25"/>
    <row r="4" spans="1:12" ht="14.25" thickTop="1" thickBot="1" x14ac:dyDescent="0.25">
      <c r="A4" s="26" t="s">
        <v>37</v>
      </c>
      <c r="C4" s="7">
        <v>52502.748999999996</v>
      </c>
      <c r="D4" s="8">
        <v>1.40296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52502.748999999996</v>
      </c>
      <c r="D7" s="31" t="s">
        <v>47</v>
      </c>
    </row>
    <row r="8" spans="1:12" x14ac:dyDescent="0.2">
      <c r="A8" t="s">
        <v>2</v>
      </c>
      <c r="C8">
        <v>1.4029305999999999</v>
      </c>
      <c r="D8" s="31" t="s">
        <v>47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 t="e">
        <f ca="1">SLOPE(INDIRECT($G$11):G992,INDIRECT($F$11):F992)</f>
        <v>#DIV/0!</v>
      </c>
      <c r="D12" s="13"/>
      <c r="E12" s="32" t="s">
        <v>42</v>
      </c>
      <c r="F12" s="33" t="s">
        <v>48</v>
      </c>
    </row>
    <row r="13" spans="1:12" x14ac:dyDescent="0.2">
      <c r="A13" s="11" t="s">
        <v>18</v>
      </c>
      <c r="B13" s="11"/>
      <c r="C13" s="13" t="s">
        <v>12</v>
      </c>
      <c r="D13" s="13"/>
      <c r="E13" s="34" t="s">
        <v>43</v>
      </c>
      <c r="F13" s="35">
        <v>1</v>
      </c>
    </row>
    <row r="14" spans="1:12" x14ac:dyDescent="0.2">
      <c r="A14" s="11"/>
      <c r="B14" s="11"/>
      <c r="C14" s="11"/>
      <c r="D14" s="11"/>
      <c r="E14" s="34" t="s">
        <v>32</v>
      </c>
      <c r="F14" s="36">
        <f ca="1">NOW()+15018.5+$C$9/24</f>
        <v>60520.84716597222</v>
      </c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/>
      <c r="E15" s="34" t="s">
        <v>44</v>
      </c>
      <c r="F15" s="36">
        <f ca="1">ROUND(2*($F$14-$C$7)/$C$8,0)/2+$F$13</f>
        <v>5716</v>
      </c>
    </row>
    <row r="16" spans="1:12" x14ac:dyDescent="0.2">
      <c r="A16" s="17" t="s">
        <v>3</v>
      </c>
      <c r="B16" s="11"/>
      <c r="C16" s="18" t="e">
        <f ca="1">+C8+C12</f>
        <v>#DIV/0!</v>
      </c>
      <c r="D16" s="16"/>
      <c r="E16" s="34" t="s">
        <v>33</v>
      </c>
      <c r="F16" s="36" t="e">
        <f ca="1">ROUND(2*($F$14-$C$15)/$C$16,0)/2+$F$13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/>
      <c r="E17" s="37" t="s">
        <v>45</v>
      </c>
      <c r="F17" s="38" t="e">
        <f ca="1">+$C$15+$C$16*$F$16-15018.5-$C$9/24</f>
        <v>#DIV/0!</v>
      </c>
    </row>
    <row r="18" spans="1:18" ht="14.25" thickTop="1" thickBot="1" x14ac:dyDescent="0.25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40" t="s">
        <v>46</v>
      </c>
      <c r="F18" s="39" t="e">
        <f ca="1">+($C$15+$C$16*$F$16)-($C$16/2)-15018.5-$C$9/24</f>
        <v>#DIV/0!</v>
      </c>
    </row>
    <row r="19" spans="1:18" ht="13.5" thickTop="1" x14ac:dyDescent="0.2">
      <c r="A19" s="24" t="s">
        <v>34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5495</v>
      </c>
      <c r="C21" s="9">
        <f>+$C$4</f>
        <v>52502.748999999996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37484.248999999996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2024-07-29T08:19:55Z</dcterms:modified>
</cp:coreProperties>
</file>