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F37AE69-55BB-4379-84F6-642FF59E88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A22" i="1"/>
  <c r="F14" i="1"/>
  <c r="E23" i="1"/>
  <c r="F23" i="1" s="1"/>
  <c r="G23" i="1" s="1"/>
  <c r="L23" i="1" s="1"/>
  <c r="Q23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E28" i="1"/>
  <c r="F28" i="1" s="1"/>
  <c r="G28" i="1" s="1"/>
  <c r="L28" i="1" s="1"/>
  <c r="Q28" i="1"/>
  <c r="G11" i="1"/>
  <c r="F11" i="1"/>
  <c r="F15" i="1" l="1"/>
  <c r="E21" i="1"/>
  <c r="F21" i="1" s="1"/>
  <c r="G21" i="1" s="1"/>
  <c r="C17" i="1"/>
  <c r="Q21" i="1"/>
  <c r="C12" i="1"/>
  <c r="C11" i="1"/>
  <c r="O22" i="1" l="1"/>
  <c r="O25" i="1"/>
  <c r="O24" i="1"/>
  <c r="O28" i="1"/>
  <c r="O23" i="1"/>
  <c r="O27" i="1"/>
  <c r="O26" i="1"/>
  <c r="C16" i="1"/>
  <c r="D18" i="1" s="1"/>
  <c r="C15" i="1"/>
  <c r="O21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<sst xmlns="http://schemas.openxmlformats.org/spreadsheetml/2006/main" count="74" uniqueCount="55">
  <si>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</si>
  <si>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</si>
  <si>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</si>
  <si>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</si>
  <si>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</si>
  <si>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</si>
  <si>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</si>
  <si>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</si>
  <si>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</si>
  <si>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</si>
  <si>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</si>
  <si>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</si>
  <si>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</si>
  <si>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</si>
  <si>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</si>
  <si>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</si>
  <si>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</si>
  <si>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</si>
  <si>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</si>
  <si>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</si>
  <si>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</si>
  <si>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</si>
  <si>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</si>
  <si>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</si>
  <si>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</si>
  <si>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</si>
  <si>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</si>
  <si>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</si>
  <si>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</si>
  <si>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</si>
  <si>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</si>
  <si>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</si>
  <si>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</si>
  <si>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</si>
  <si>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</si>
  <si>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</si>
  <si>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</si>
  <si>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</si>
  <si>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</si>
  <si>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</si>
  <si>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Local time</t>
  </si>
  <si>
    <t>Add Star</t>
  </si>
  <si>
    <t>NSV 0455 Phe</t>
  </si>
  <si>
    <t>TESS/BAJ/RAA</t>
  </si>
  <si>
    <t>I</t>
  </si>
  <si>
    <t>II</t>
  </si>
  <si>
    <t>EW</t>
  </si>
  <si>
    <t>VSX</t>
  </si>
  <si>
    <t>TESS</t>
  </si>
  <si>
    <t xml:space="preserve">Mag </t>
  </si>
  <si>
    <t>Next ToM-P</t>
  </si>
  <si>
    <t>Next ToM-S</t>
  </si>
  <si>
    <t>VSX 1</t>
  </si>
  <si>
    <t>13.83-14.64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</si>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</sst>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1"/>
      <color rgb="FF3F3F3F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5" fillId="5" borderId="6" applyNumberFormat="0" applyAlignment="0" applyProtection="0"/>
  </cellStyleXfs>
  <cellXfs count="47">
    <xf numFmtId="0" fontId="0" fillId="0" borderId="0" xfId="0" applyAlignment="1"/>
    <xf numFmtId="0" fontId="1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6" fillId="0" borderId="0" xfId="0" applyFont="1" applyAlignment="1"/>
    <xf numFmtId="14" fontId="16" fillId="0" borderId="0" xfId="8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left"/>
    </xf>
    <xf numFmtId="0" fontId="19" fillId="0" borderId="0" xfId="0" applyFont="1" applyAlignment="1">
      <alignment vertical="center"/>
    </xf>
    <xf numFmtId="0" fontId="6" fillId="6" borderId="10" xfId="0" applyFont="1" applyFill="1" applyBorder="1" applyAlignment="1">
      <alignment horizontal="right" vertical="center"/>
    </xf>
    <xf numFmtId="0" fontId="6" fillId="6" borderId="11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22" fontId="16" fillId="0" borderId="13" xfId="0" applyNumberFormat="1" applyFont="1" applyBorder="1" applyAlignment="1">
      <alignment horizontal="right" vertical="center"/>
    </xf>
    <xf numFmtId="22" fontId="16" fillId="0" borderId="14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Output" xfId="8" builtinId="21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0455 Phe - O-C Diagr.</a:t>
            </a:r>
          </a:p>
        </c:rich>
      </c:tx>
      <c:layout>
        <c:manualLayout>
          <c:xMode val="edge"/>
          <c:yMode val="edge"/>
          <c:x val="0.3901854109240529"/>
          <c:y val="3.5928099896603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-12580</c:v>
                </c:pt>
                <c:pt idx="1">
                  <c:v>0</c:v>
                </c:pt>
                <c:pt idx="2">
                  <c:v>2253</c:v>
                </c:pt>
                <c:pt idx="3">
                  <c:v>2253.5</c:v>
                </c:pt>
                <c:pt idx="4">
                  <c:v>2297</c:v>
                </c:pt>
                <c:pt idx="5">
                  <c:v>2297.5</c:v>
                </c:pt>
                <c:pt idx="6">
                  <c:v>2331.5</c:v>
                </c:pt>
                <c:pt idx="7">
                  <c:v>2333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-12580</c:v>
                </c:pt>
                <c:pt idx="1">
                  <c:v>0</c:v>
                </c:pt>
                <c:pt idx="2">
                  <c:v>2253</c:v>
                </c:pt>
                <c:pt idx="3">
                  <c:v>2253.5</c:v>
                </c:pt>
                <c:pt idx="4">
                  <c:v>2297</c:v>
                </c:pt>
                <c:pt idx="5">
                  <c:v>2297.5</c:v>
                </c:pt>
                <c:pt idx="6">
                  <c:v>2331.5</c:v>
                </c:pt>
                <c:pt idx="7">
                  <c:v>2333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2.1984000006341375E-2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-12580</c:v>
                </c:pt>
                <c:pt idx="1">
                  <c:v>0</c:v>
                </c:pt>
                <c:pt idx="2">
                  <c:v>2253</c:v>
                </c:pt>
                <c:pt idx="3">
                  <c:v>2253.5</c:v>
                </c:pt>
                <c:pt idx="4">
                  <c:v>2297</c:v>
                </c:pt>
                <c:pt idx="5">
                  <c:v>2297.5</c:v>
                </c:pt>
                <c:pt idx="6">
                  <c:v>2331.5</c:v>
                </c:pt>
                <c:pt idx="7">
                  <c:v>2333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-12580</c:v>
                </c:pt>
                <c:pt idx="1">
                  <c:v>0</c:v>
                </c:pt>
                <c:pt idx="2">
                  <c:v>2253</c:v>
                </c:pt>
                <c:pt idx="3">
                  <c:v>2253.5</c:v>
                </c:pt>
                <c:pt idx="4">
                  <c:v>2297</c:v>
                </c:pt>
                <c:pt idx="5">
                  <c:v>2297.5</c:v>
                </c:pt>
                <c:pt idx="6">
                  <c:v>2331.5</c:v>
                </c:pt>
                <c:pt idx="7">
                  <c:v>2333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-12580</c:v>
                </c:pt>
                <c:pt idx="1">
                  <c:v>0</c:v>
                </c:pt>
                <c:pt idx="2">
                  <c:v>2253</c:v>
                </c:pt>
                <c:pt idx="3">
                  <c:v>2253.5</c:v>
                </c:pt>
                <c:pt idx="4">
                  <c:v>2297</c:v>
                </c:pt>
                <c:pt idx="5">
                  <c:v>2297.5</c:v>
                </c:pt>
                <c:pt idx="6">
                  <c:v>2331.5</c:v>
                </c:pt>
                <c:pt idx="7">
                  <c:v>2333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2">
                  <c:v>4.4010020792484283E-4</c:v>
                </c:pt>
                <c:pt idx="3">
                  <c:v>2.1845004812348634E-4</c:v>
                </c:pt>
                <c:pt idx="4">
                  <c:v>2.0089993631700054E-4</c:v>
                </c:pt>
                <c:pt idx="5">
                  <c:v>1.572502005728893E-4</c:v>
                </c:pt>
                <c:pt idx="6">
                  <c:v>-8.4594984946306795E-4</c:v>
                </c:pt>
                <c:pt idx="7">
                  <c:v>9.4810000155121088E-4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-12580</c:v>
                </c:pt>
                <c:pt idx="1">
                  <c:v>0</c:v>
                </c:pt>
                <c:pt idx="2">
                  <c:v>2253</c:v>
                </c:pt>
                <c:pt idx="3">
                  <c:v>2253.5</c:v>
                </c:pt>
                <c:pt idx="4">
                  <c:v>2297</c:v>
                </c:pt>
                <c:pt idx="5">
                  <c:v>2297.5</c:v>
                </c:pt>
                <c:pt idx="6">
                  <c:v>2331.5</c:v>
                </c:pt>
                <c:pt idx="7">
                  <c:v>2333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1.302E-3</c:v>
                  </c:pt>
                  <c:pt idx="3">
                    <c:v>1.8500000000000001E-3</c:v>
                  </c:pt>
                  <c:pt idx="4">
                    <c:v>1.3910000000000001E-3</c:v>
                  </c:pt>
                  <c:pt idx="5">
                    <c:v>1.735E-3</c:v>
                  </c:pt>
                  <c:pt idx="6">
                    <c:v>1.885E-3</c:v>
                  </c:pt>
                  <c:pt idx="7">
                    <c:v>1.9849999999999998E-3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-12580</c:v>
                </c:pt>
                <c:pt idx="1">
                  <c:v>0</c:v>
                </c:pt>
                <c:pt idx="2">
                  <c:v>2253</c:v>
                </c:pt>
                <c:pt idx="3">
                  <c:v>2253.5</c:v>
                </c:pt>
                <c:pt idx="4">
                  <c:v>2297</c:v>
                </c:pt>
                <c:pt idx="5">
                  <c:v>2297.5</c:v>
                </c:pt>
                <c:pt idx="6">
                  <c:v>2331.5</c:v>
                </c:pt>
                <c:pt idx="7">
                  <c:v>2333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-12580</c:v>
                </c:pt>
                <c:pt idx="1">
                  <c:v>0</c:v>
                </c:pt>
                <c:pt idx="2">
                  <c:v>2253</c:v>
                </c:pt>
                <c:pt idx="3">
                  <c:v>2253.5</c:v>
                </c:pt>
                <c:pt idx="4">
                  <c:v>2297</c:v>
                </c:pt>
                <c:pt idx="5">
                  <c:v>2297.5</c:v>
                </c:pt>
                <c:pt idx="6">
                  <c:v>2331.5</c:v>
                </c:pt>
                <c:pt idx="7">
                  <c:v>2333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2.150591394845568E-2</c:v>
                </c:pt>
                <c:pt idx="1">
                  <c:v>3.1046164361785639E-3</c:v>
                </c:pt>
                <c:pt idx="2">
                  <c:v>-1.9094185437472247E-4</c:v>
                </c:pt>
                <c:pt idx="3">
                  <c:v>-1.9167322550001174E-4</c:v>
                </c:pt>
                <c:pt idx="4">
                  <c:v>-2.5530251340017502E-4</c:v>
                </c:pt>
                <c:pt idx="5">
                  <c:v>-2.5603388452546429E-4</c:v>
                </c:pt>
                <c:pt idx="6">
                  <c:v>-3.0576712104513201E-4</c:v>
                </c:pt>
                <c:pt idx="7">
                  <c:v>-3.079612344209998E-4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-12580</c:v>
                </c:pt>
                <c:pt idx="1">
                  <c:v>0</c:v>
                </c:pt>
                <c:pt idx="2">
                  <c:v>2253</c:v>
                </c:pt>
                <c:pt idx="3">
                  <c:v>2253.5</c:v>
                </c:pt>
                <c:pt idx="4">
                  <c:v>2297</c:v>
                </c:pt>
                <c:pt idx="5">
                  <c:v>2297.5</c:v>
                </c:pt>
                <c:pt idx="6">
                  <c:v>2331.5</c:v>
                </c:pt>
                <c:pt idx="7">
                  <c:v>2333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600075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48555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42578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21" width="10.28515625" style="21"/>
    <col min="22" max="22" width="11.7109375" style="21" customWidth="1"/>
    <col min="23" max="16384" width="10.28515625" style="21"/>
  </cols>
  <sheetData>
    <row r="1" spans="1:15" s="29" customFormat="1" ht="20.25" x14ac:dyDescent="0.2">
      <c r="A1" s="28" t="s">
        <v>42</v>
      </c>
      <c r="F1" s="7" t="s">
        <v>41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 t="s">
        <v>46</v>
      </c>
      <c r="C2" s="10"/>
      <c r="D2" s="22"/>
    </row>
    <row r="4" spans="1:15" ht="12.95" customHeight="1" x14ac:dyDescent="0.2">
      <c r="A4" s="17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27</v>
      </c>
      <c r="C5" s="12">
        <v>-9.5</v>
      </c>
      <c r="D5" s="21" t="s">
        <v>28</v>
      </c>
    </row>
    <row r="6" spans="1:15" ht="12.95" customHeight="1" x14ac:dyDescent="0.2">
      <c r="A6" s="17" t="s">
        <v>1</v>
      </c>
      <c r="E6" s="31" t="s">
        <v>52</v>
      </c>
    </row>
    <row r="7" spans="1:15" ht="12.95" customHeight="1" x14ac:dyDescent="0.2">
      <c r="A7" s="21" t="s">
        <v>2</v>
      </c>
      <c r="C7" s="30">
        <v>58366.878409999998</v>
      </c>
      <c r="D7" s="23" t="s">
        <v>47</v>
      </c>
      <c r="E7" s="32">
        <v>54338.29</v>
      </c>
    </row>
    <row r="8" spans="1:15" ht="12.95" customHeight="1" x14ac:dyDescent="0.2">
      <c r="A8" s="21" t="s">
        <v>3</v>
      </c>
      <c r="C8" s="30">
        <v>0.3202393</v>
      </c>
      <c r="D8" s="23" t="s">
        <v>47</v>
      </c>
      <c r="E8" s="33">
        <v>0.32023600000000002</v>
      </c>
    </row>
    <row r="9" spans="1:15" ht="12.95" customHeight="1" x14ac:dyDescent="0.2">
      <c r="A9" s="16" t="s">
        <v>30</v>
      </c>
      <c r="B9" s="13">
        <v>21</v>
      </c>
      <c r="C9" s="14"/>
      <c r="D9" s="15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5">
        <f ca="1">INTERCEPT(INDIRECT($G$11):G992,INDIRECT($F$11):F992)</f>
        <v>3.1046164361785639E-3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5">
        <f ca="1">SLOPE(INDIRECT($G$11):G992,INDIRECT($F$11):F992)</f>
        <v>-1.4627422505784671E-6</v>
      </c>
      <c r="D12" s="22"/>
      <c r="E12" s="38" t="s">
        <v>49</v>
      </c>
      <c r="F12" s="39" t="s">
        <v>53</v>
      </c>
    </row>
    <row r="13" spans="1:15" ht="12.95" customHeight="1" x14ac:dyDescent="0.2">
      <c r="A13" s="21" t="s">
        <v>18</v>
      </c>
      <c r="C13" s="22" t="s">
        <v>13</v>
      </c>
      <c r="E13" s="40" t="s">
        <v>32</v>
      </c>
      <c r="F13" s="41">
        <v>1</v>
      </c>
    </row>
    <row r="14" spans="1:15" ht="12.95" customHeight="1" x14ac:dyDescent="0.2">
      <c r="E14" s="42" t="s">
        <v>29</v>
      </c>
      <c r="F14" s="43">
        <f ca="1">NOW()+15018.5+$C$5/24</f>
        <v>60520.847394212964</v>
      </c>
    </row>
    <row r="15" spans="1:15" ht="12.95" customHeight="1" x14ac:dyDescent="0.2">
      <c r="A15" s="17" t="s">
        <v>17</v>
      </c>
      <c r="C15" s="18">
        <f ca="1">(C7+C11)+(C8+C12)*INT(MAX(F21:F3533))</f>
        <v>59113.996388938765</v>
      </c>
      <c r="E15" s="42" t="s">
        <v>33</v>
      </c>
      <c r="F15" s="43">
        <f ca="1">ROUND(2*($F$14-$C$7)/$C$8,0)/2+$F$13</f>
        <v>6727</v>
      </c>
    </row>
    <row r="16" spans="1:15" ht="12.95" customHeight="1" x14ac:dyDescent="0.2">
      <c r="A16" s="17" t="s">
        <v>4</v>
      </c>
      <c r="C16" s="18">
        <f ca="1">+C8+C12</f>
        <v>0.3202378372577494</v>
      </c>
      <c r="E16" s="42" t="s">
        <v>34</v>
      </c>
      <c r="F16" s="43">
        <f ca="1">ROUND(2*($F$14-$C$15)/$C$16,0)/2+$F$13</f>
        <v>4394</v>
      </c>
    </row>
    <row r="17" spans="1:22" ht="12.95" customHeight="1" thickBot="1" x14ac:dyDescent="0.25">
      <c r="A17" s="16" t="s">
        <v>26</v>
      </c>
      <c r="C17" s="21">
        <f>COUNT(C21:C2191)</f>
        <v>8</v>
      </c>
      <c r="E17" s="42" t="s">
        <v>50</v>
      </c>
      <c r="F17" s="44">
        <f ca="1">+$C$15+$C$16*$F$16-15018.5-$C$5/24</f>
        <v>45503.017279182655</v>
      </c>
    </row>
    <row r="18" spans="1:22" ht="12.95" customHeight="1" thickTop="1" thickBot="1" x14ac:dyDescent="0.25">
      <c r="A18" s="17" t="s">
        <v>5</v>
      </c>
      <c r="C18" s="25">
        <f ca="1">+C15</f>
        <v>59113.996388938765</v>
      </c>
      <c r="D18" s="26">
        <f ca="1">+C16</f>
        <v>0.3202378372577494</v>
      </c>
      <c r="E18" s="46" t="s">
        <v>51</v>
      </c>
      <c r="F18" s="45">
        <f ca="1">+($C$15+$C$16*$F$16)-($C$16/2)-15018.5-$C$5/24</f>
        <v>45502.85716026403</v>
      </c>
    </row>
    <row r="19" spans="1:22" ht="12.95" customHeight="1" thickTop="1" x14ac:dyDescent="0.2">
      <c r="F19" s="21" t="s">
        <v>40</v>
      </c>
    </row>
    <row r="20" spans="1:22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19" t="s">
        <v>36</v>
      </c>
      <c r="I20" s="19" t="s">
        <v>47</v>
      </c>
      <c r="J20" s="19" t="s">
        <v>37</v>
      </c>
      <c r="K20" s="19" t="s">
        <v>38</v>
      </c>
      <c r="L20" s="19" t="s">
        <v>48</v>
      </c>
      <c r="M20" s="19" t="s">
        <v>24</v>
      </c>
      <c r="N20" s="19" t="s">
        <v>25</v>
      </c>
      <c r="O20" s="19" t="s">
        <v>22</v>
      </c>
      <c r="P20" s="19" t="s">
        <v>21</v>
      </c>
      <c r="Q20" s="24" t="s">
        <v>14</v>
      </c>
      <c r="U20" s="20" t="s">
        <v>31</v>
      </c>
    </row>
    <row r="21" spans="1:22" ht="12.95" customHeight="1" x14ac:dyDescent="0.2">
      <c r="A21" s="23" t="s">
        <v>52</v>
      </c>
      <c r="B21" s="22"/>
      <c r="C21" s="23">
        <v>54338.29</v>
      </c>
      <c r="D21" s="23" t="s">
        <v>13</v>
      </c>
      <c r="E21" s="21">
        <f t="shared" ref="E21:E28" si="0">+(C21-C$7)/C$8</f>
        <v>-12579.931351336318</v>
      </c>
      <c r="F21" s="21">
        <f t="shared" ref="F21:F28" si="1">ROUND(2*E21,0)/2</f>
        <v>-12580</v>
      </c>
      <c r="G21" s="21">
        <f t="shared" ref="G21:G28" si="2">+C21-(C$7+F21*C$8)</f>
        <v>2.1984000006341375E-2</v>
      </c>
      <c r="I21" s="21">
        <f>+G21</f>
        <v>2.1984000006341375E-2</v>
      </c>
      <c r="O21" s="21">
        <f t="shared" ref="O21:O28" ca="1" si="3">+C$11+C$12*$F21</f>
        <v>2.150591394845568E-2</v>
      </c>
      <c r="Q21" s="27">
        <f t="shared" ref="Q21:Q28" si="4">+C21-15018.5</f>
        <v>39319.79</v>
      </c>
    </row>
    <row r="22" spans="1:22" ht="12.95" customHeight="1" x14ac:dyDescent="0.2">
      <c r="A22" s="23" t="str">
        <f>$D$7</f>
        <v>VSX</v>
      </c>
      <c r="B22" s="22"/>
      <c r="C22" s="23">
        <f>$C$7</f>
        <v>58366.878409999998</v>
      </c>
      <c r="D22" s="23"/>
      <c r="E22" s="21">
        <f t="shared" si="0"/>
        <v>0</v>
      </c>
      <c r="F22" s="21">
        <f t="shared" si="1"/>
        <v>0</v>
      </c>
      <c r="G22" s="21">
        <f t="shared" si="2"/>
        <v>0</v>
      </c>
      <c r="I22" s="21">
        <f>+G22</f>
        <v>0</v>
      </c>
      <c r="O22" s="21">
        <f t="shared" ca="1" si="3"/>
        <v>3.1046164361785639E-3</v>
      </c>
      <c r="Q22" s="27">
        <f t="shared" si="4"/>
        <v>43348.378409999998</v>
      </c>
    </row>
    <row r="23" spans="1:22" ht="12.95" customHeight="1" x14ac:dyDescent="0.2">
      <c r="A23" s="34" t="s">
        <v>43</v>
      </c>
      <c r="B23" s="35" t="s">
        <v>44</v>
      </c>
      <c r="C23" s="36">
        <v>59088.377993000206</v>
      </c>
      <c r="D23" s="36">
        <v>1.302E-3</v>
      </c>
      <c r="E23" s="21">
        <f t="shared" si="0"/>
        <v>2253.0013742854426</v>
      </c>
      <c r="F23" s="21">
        <f t="shared" si="1"/>
        <v>2253</v>
      </c>
      <c r="G23" s="21">
        <f t="shared" si="2"/>
        <v>4.4010020792484283E-4</v>
      </c>
      <c r="L23" s="21">
        <f t="shared" ref="L23:L28" si="5">+G23</f>
        <v>4.4010020792484283E-4</v>
      </c>
      <c r="O23" s="21">
        <f t="shared" ca="1" si="3"/>
        <v>-1.9094185437472247E-4</v>
      </c>
      <c r="Q23" s="27">
        <f t="shared" si="4"/>
        <v>44069.877993000206</v>
      </c>
      <c r="V23" s="37" t="s">
        <v>54</v>
      </c>
    </row>
    <row r="24" spans="1:22" ht="12.95" customHeight="1" x14ac:dyDescent="0.2">
      <c r="A24" s="34" t="s">
        <v>43</v>
      </c>
      <c r="B24" s="35" t="s">
        <v>45</v>
      </c>
      <c r="C24" s="36">
        <v>59088.537891000044</v>
      </c>
      <c r="D24" s="36">
        <v>1.8500000000000001E-3</v>
      </c>
      <c r="E24" s="21">
        <f t="shared" si="0"/>
        <v>2253.5006821462766</v>
      </c>
      <c r="F24" s="21">
        <f t="shared" si="1"/>
        <v>2253.5</v>
      </c>
      <c r="G24" s="21">
        <f t="shared" si="2"/>
        <v>2.1845004812348634E-4</v>
      </c>
      <c r="L24" s="21">
        <f t="shared" si="5"/>
        <v>2.1845004812348634E-4</v>
      </c>
      <c r="O24" s="21">
        <f t="shared" ca="1" si="3"/>
        <v>-1.9167322550001174E-4</v>
      </c>
      <c r="Q24" s="27">
        <f t="shared" si="4"/>
        <v>44070.037891000044</v>
      </c>
      <c r="V24" s="37" t="s">
        <v>54</v>
      </c>
    </row>
    <row r="25" spans="1:22" ht="12.95" customHeight="1" x14ac:dyDescent="0.2">
      <c r="A25" s="34" t="s">
        <v>43</v>
      </c>
      <c r="B25" s="35" t="s">
        <v>44</v>
      </c>
      <c r="C25" s="36">
        <v>59102.468282999936</v>
      </c>
      <c r="D25" s="36">
        <v>1.3910000000000001E-3</v>
      </c>
      <c r="E25" s="21">
        <f t="shared" si="0"/>
        <v>2297.0006273431741</v>
      </c>
      <c r="F25" s="21">
        <f t="shared" si="1"/>
        <v>2297</v>
      </c>
      <c r="G25" s="21">
        <f t="shared" si="2"/>
        <v>2.0089993631700054E-4</v>
      </c>
      <c r="L25" s="21">
        <f t="shared" si="5"/>
        <v>2.0089993631700054E-4</v>
      </c>
      <c r="O25" s="21">
        <f t="shared" ca="1" si="3"/>
        <v>-2.5530251340017502E-4</v>
      </c>
      <c r="Q25" s="27">
        <f t="shared" si="4"/>
        <v>44083.968282999936</v>
      </c>
      <c r="V25" s="37" t="s">
        <v>54</v>
      </c>
    </row>
    <row r="26" spans="1:22" ht="12.95" customHeight="1" x14ac:dyDescent="0.2">
      <c r="A26" s="34" t="s">
        <v>43</v>
      </c>
      <c r="B26" s="35" t="s">
        <v>45</v>
      </c>
      <c r="C26" s="36">
        <v>59102.628359000199</v>
      </c>
      <c r="D26" s="36">
        <v>1.735E-3</v>
      </c>
      <c r="E26" s="21">
        <f t="shared" si="0"/>
        <v>2297.5004910396724</v>
      </c>
      <c r="F26" s="21">
        <f t="shared" si="1"/>
        <v>2297.5</v>
      </c>
      <c r="G26" s="21">
        <f t="shared" si="2"/>
        <v>1.572502005728893E-4</v>
      </c>
      <c r="L26" s="21">
        <f t="shared" si="5"/>
        <v>1.572502005728893E-4</v>
      </c>
      <c r="O26" s="21">
        <f t="shared" ca="1" si="3"/>
        <v>-2.5603388452546429E-4</v>
      </c>
      <c r="Q26" s="27">
        <f t="shared" si="4"/>
        <v>44084.128359000199</v>
      </c>
      <c r="V26" s="37" t="s">
        <v>54</v>
      </c>
    </row>
    <row r="27" spans="1:22" ht="12.95" customHeight="1" x14ac:dyDescent="0.2">
      <c r="A27" s="34" t="s">
        <v>43</v>
      </c>
      <c r="B27" s="35" t="s">
        <v>45</v>
      </c>
      <c r="C27" s="36">
        <v>59113.515492000151</v>
      </c>
      <c r="D27" s="36">
        <v>1.885E-3</v>
      </c>
      <c r="E27" s="21">
        <f t="shared" si="0"/>
        <v>2331.4973583821657</v>
      </c>
      <c r="F27" s="21">
        <f t="shared" si="1"/>
        <v>2331.5</v>
      </c>
      <c r="G27" s="21">
        <f t="shared" si="2"/>
        <v>-8.4594984946306795E-4</v>
      </c>
      <c r="L27" s="21">
        <f t="shared" si="5"/>
        <v>-8.4594984946306795E-4</v>
      </c>
      <c r="O27" s="21">
        <f t="shared" ca="1" si="3"/>
        <v>-3.0576712104513201E-4</v>
      </c>
      <c r="Q27" s="27">
        <f t="shared" si="4"/>
        <v>44095.015492000151</v>
      </c>
      <c r="V27" s="37" t="s">
        <v>54</v>
      </c>
    </row>
    <row r="28" spans="1:22" ht="12.95" customHeight="1" x14ac:dyDescent="0.2">
      <c r="A28" s="34" t="s">
        <v>43</v>
      </c>
      <c r="B28" s="35" t="s">
        <v>44</v>
      </c>
      <c r="C28" s="36">
        <v>59113.997644999996</v>
      </c>
      <c r="D28" s="36">
        <v>1.9849999999999998E-3</v>
      </c>
      <c r="E28" s="21">
        <f t="shared" si="0"/>
        <v>2333.0029605985219</v>
      </c>
      <c r="F28" s="21">
        <f t="shared" si="1"/>
        <v>2333</v>
      </c>
      <c r="G28" s="21">
        <f t="shared" si="2"/>
        <v>9.4810000155121088E-4</v>
      </c>
      <c r="L28" s="21">
        <f t="shared" si="5"/>
        <v>9.4810000155121088E-4</v>
      </c>
      <c r="O28" s="21">
        <f t="shared" ca="1" si="3"/>
        <v>-3.079612344209998E-4</v>
      </c>
      <c r="Q28" s="27">
        <f t="shared" si="4"/>
        <v>44095.497644999996</v>
      </c>
      <c r="V28" s="37" t="s">
        <v>54</v>
      </c>
    </row>
    <row r="29" spans="1:22" ht="12.95" customHeight="1" x14ac:dyDescent="0.2">
      <c r="A29" s="23"/>
      <c r="B29" s="22"/>
      <c r="C29" s="23"/>
      <c r="D29" s="23"/>
      <c r="Q29" s="27"/>
    </row>
    <row r="30" spans="1:22" ht="12.95" customHeight="1" x14ac:dyDescent="0.2">
      <c r="A30" s="23"/>
      <c r="B30" s="22"/>
      <c r="C30" s="23"/>
      <c r="D30" s="23"/>
      <c r="Q30" s="27"/>
    </row>
    <row r="31" spans="1:22" ht="12.95" customHeight="1" x14ac:dyDescent="0.2">
      <c r="A31" s="23"/>
      <c r="B31" s="22"/>
      <c r="C31" s="23"/>
      <c r="D31" s="23"/>
      <c r="Q31" s="27"/>
    </row>
    <row r="32" spans="1:22" ht="12.95" customHeight="1" x14ac:dyDescent="0.2">
      <c r="A32" s="23"/>
      <c r="B32" s="22"/>
      <c r="C32" s="23"/>
      <c r="D32" s="23"/>
      <c r="Q32" s="27"/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  <row r="1048555" s="21" customFormat="1" ht="12.95" customHeight="1" x14ac:dyDescent="0.2"/>
  </sheetData>
  <sortState xmlns:xlrd2="http://schemas.microsoft.com/office/spreadsheetml/2017/richdata2" ref="A21:U29">
    <sortCondition ref="C21:C2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2024-07-29T08:20:14Z</dcterms:modified>
</cp:coreProperties>
</file>