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7EA3D08-5FAB-40A8-B361-DF7B8CF97F9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2" i="1"/>
  <c r="Q23" i="1"/>
  <c r="C8" i="1"/>
  <c r="F16" i="1"/>
  <c r="F17" i="1" s="1"/>
  <c r="C17" i="1"/>
  <c r="Q21" i="1"/>
  <c r="E23" i="1"/>
  <c r="F23" i="1"/>
  <c r="G23" i="1"/>
  <c r="K23" i="1"/>
  <c r="E21" i="1"/>
  <c r="F21" i="1"/>
  <c r="G21" i="1"/>
  <c r="I21" i="1"/>
  <c r="E22" i="1"/>
  <c r="F22" i="1"/>
  <c r="G22" i="1"/>
  <c r="K22" i="1"/>
  <c r="C12" i="1"/>
  <c r="C11" i="1"/>
  <c r="C15" i="1" l="1"/>
  <c r="O22" i="1"/>
  <c r="O21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<sst xmlns="http://schemas.openxmlformats.org/spreadsheetml/2006/main" count="62" uniqueCount="54">
  <si>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</si>
  <si>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</si>
  <si>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</si>
  <si>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</si>
  <si>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</si>
  <si>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</si>
  <si>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</si>
  <si>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</si>
  <si>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</si>
  <si>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</si>
  <si>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</si>
  <si>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</si>
  <si>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</si>
  <si>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</si>
  <si>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</si>
  <si>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</si>
  <si>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</si>
  <si>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</si>
  <si>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</si>
  <si>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</si>
  <si>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</si>
  <si>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</si>
  <si>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</si>
  <si>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</si>
  <si>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</si>
  <si>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</si>
  <si>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</si>
  <si>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</si>
  <si>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</si>
  <si>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</si>
  <si>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</si>
  <si>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</si>
  <si>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</si>
  <si>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</si>
  <si>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</si>
  <si>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</si>
  <si>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</si>
  <si>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</si>
  <si>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</si>
  <si>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</si>
  <si>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</si>
  <si>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</si>
  <si>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G5254-0059</t>
  </si>
  <si>
    <t>2019G</t>
  </si>
  <si>
    <t>EW</t>
  </si>
  <si>
    <t>pr_4</t>
  </si>
  <si>
    <t>Psc</t>
  </si>
  <si>
    <t>VSX</t>
  </si>
  <si>
    <t>GSC 5254-0059</t>
  </si>
  <si>
    <t>I</t>
  </si>
  <si>
    <t>II</t>
  </si>
  <si>
    <t>IBVS 6011</t>
  </si>
  <si>
    <t>IBVS 6093</t>
  </si>
  <si>
    <t>2019-07-12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</si>
</sst>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2" fillId="0" borderId="0" xfId="41" applyFont="1" applyAlignment="1">
      <alignment horizontal="left"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/>
    </xf>
    <xf numFmtId="0" fontId="33" fillId="0" borderId="0" xfId="0" quotePrefix="1" applyFont="1">
      <alignment vertical="top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5254-0059 -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11274</c:v>
                </c:pt>
                <c:pt idx="2">
                  <c:v>13038.5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D8-41A1-AF35-FECF9D1C85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11274</c:v>
                </c:pt>
                <c:pt idx="2">
                  <c:v>13038.5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D8-41A1-AF35-FECF9D1C85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11274</c:v>
                </c:pt>
                <c:pt idx="2">
                  <c:v>13038.5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D8-41A1-AF35-FECF9D1C85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11274</c:v>
                </c:pt>
                <c:pt idx="2">
                  <c:v>13038.5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-1.026400008413475E-2</c:v>
                </c:pt>
                <c:pt idx="2">
                  <c:v>-6.211000079929363E-3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D8-41A1-AF35-FECF9D1C85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11274</c:v>
                </c:pt>
                <c:pt idx="2">
                  <c:v>13038.5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D8-41A1-AF35-FECF9D1C85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11274</c:v>
                </c:pt>
                <c:pt idx="2">
                  <c:v>13038.5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D8-41A1-AF35-FECF9D1C85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11274</c:v>
                </c:pt>
                <c:pt idx="2">
                  <c:v>13038.5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D8-41A1-AF35-FECF9D1C85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11274</c:v>
                </c:pt>
                <c:pt idx="2">
                  <c:v>13038.5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-3.6160017112987983E-2</c:v>
                </c:pt>
                <c:pt idx="1">
                  <c:v>-1.0264000084134747E-2</c:v>
                </c:pt>
                <c:pt idx="2">
                  <c:v>-6.2110000799293595E-3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D8-41A1-AF35-FECF9D1C85B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11274</c:v>
                </c:pt>
                <c:pt idx="2">
                  <c:v>13038.5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D8-41A1-AF35-FECF9D1C8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329968"/>
        <c:axId val="1"/>
      </c:scatterChart>
      <c:valAx>
        <c:axId val="738329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329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5F7B85-DD59-2D89-35B7-5A38B4CD4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5" t="s">
        <v>42</v>
      </c>
      <c r="G1" s="31" t="s">
        <v>43</v>
      </c>
      <c r="H1" s="32"/>
      <c r="I1" s="36" t="s">
        <v>42</v>
      </c>
      <c r="J1" s="37" t="s">
        <v>42</v>
      </c>
      <c r="K1" s="38">
        <v>23.3139</v>
      </c>
      <c r="L1" s="38">
        <v>-2.4205000000000001</v>
      </c>
      <c r="M1" s="39">
        <v>51872.634000000078</v>
      </c>
      <c r="N1" s="39">
        <v>0.355686</v>
      </c>
      <c r="O1" s="40" t="s">
        <v>44</v>
      </c>
      <c r="P1" s="40">
        <v>12.89</v>
      </c>
      <c r="Q1" s="40">
        <v>13.38</v>
      </c>
      <c r="R1" s="41" t="s">
        <v>45</v>
      </c>
      <c r="S1" s="42" t="s">
        <v>13</v>
      </c>
    </row>
    <row r="2" spans="1:19" ht="12.95" customHeight="1" x14ac:dyDescent="0.2">
      <c r="A2" t="s">
        <v>23</v>
      </c>
      <c r="B2" t="s">
        <v>44</v>
      </c>
      <c r="C2" s="30"/>
      <c r="D2" s="3" t="s">
        <v>46</v>
      </c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7" t="s">
        <v>37</v>
      </c>
      <c r="D4" s="28" t="s">
        <v>37</v>
      </c>
      <c r="E4" s="46" t="s">
        <v>53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7">
        <v>51872.634000000078</v>
      </c>
      <c r="D7" s="29" t="s">
        <v>47</v>
      </c>
    </row>
    <row r="8" spans="1:19" ht="12.95" customHeight="1" x14ac:dyDescent="0.2">
      <c r="A8" t="s">
        <v>3</v>
      </c>
      <c r="C8" s="47">
        <f>N1</f>
        <v>0.355686</v>
      </c>
      <c r="D8" s="29" t="s">
        <v>47</v>
      </c>
    </row>
    <row r="9" spans="1:19" ht="12.95" customHeight="1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1">
        <f ca="1">INTERCEPT(INDIRECT($D$9):G992,INDIRECT($C$9):F992)</f>
        <v>-3.6160017112987983E-2</v>
      </c>
      <c r="D11" s="3"/>
      <c r="E11" s="10"/>
    </row>
    <row r="12" spans="1:19" ht="12.95" customHeight="1" x14ac:dyDescent="0.2">
      <c r="A12" s="10" t="s">
        <v>16</v>
      </c>
      <c r="B12" s="10"/>
      <c r="C12" s="21">
        <f ca="1">SLOPE(INDIRECT($D$9):G992,INDIRECT($C$9):F992)</f>
        <v>2.2969679819809505E-6</v>
      </c>
      <c r="D12" s="3"/>
      <c r="E12" s="10"/>
    </row>
    <row r="13" spans="1:19" ht="12.95" customHeight="1" x14ac:dyDescent="0.2">
      <c r="A13" s="10" t="s">
        <v>18</v>
      </c>
      <c r="B13" s="10"/>
      <c r="C13" s="3" t="s">
        <v>13</v>
      </c>
    </row>
    <row r="14" spans="1:19" ht="12.95" customHeight="1" x14ac:dyDescent="0.2">
      <c r="A14" s="10"/>
      <c r="B14" s="10"/>
      <c r="C14" s="10"/>
    </row>
    <row r="15" spans="1:19" ht="12.95" customHeight="1" x14ac:dyDescent="0.2">
      <c r="A15" s="12" t="s">
        <v>17</v>
      </c>
      <c r="B15" s="10"/>
      <c r="C15" s="13">
        <f ca="1">(C7+C11)+(C8+C12)*INT(MAX(F21:F3533))</f>
        <v>56510.061855851513</v>
      </c>
      <c r="E15" s="14" t="s">
        <v>34</v>
      </c>
      <c r="F15" s="33">
        <v>1</v>
      </c>
    </row>
    <row r="16" spans="1:19" ht="12.95" customHeight="1" x14ac:dyDescent="0.2">
      <c r="A16" s="16" t="s">
        <v>4</v>
      </c>
      <c r="B16" s="10"/>
      <c r="C16" s="17">
        <f ca="1">+C8+C12</f>
        <v>0.35568829696798199</v>
      </c>
      <c r="E16" s="14" t="s">
        <v>30</v>
      </c>
      <c r="F16" s="34">
        <f ca="1">NOW()+15018.5+$C$5/24</f>
        <v>60373.715988773147</v>
      </c>
    </row>
    <row r="17" spans="1:21" ht="12.95" customHeight="1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23901.5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56510.061855851513</v>
      </c>
      <c r="D18" s="20">
        <f ca="1">+C16</f>
        <v>0.35568829696798199</v>
      </c>
      <c r="E18" s="14" t="s">
        <v>36</v>
      </c>
      <c r="F18" s="23">
        <f ca="1">ROUND(2*(F16-$C$15)/$C$16,0)/2+F15</f>
        <v>10863.5</v>
      </c>
    </row>
    <row r="19" spans="1:21" ht="12.95" customHeight="1" thickTop="1" x14ac:dyDescent="0.2">
      <c r="E19" s="14" t="s">
        <v>31</v>
      </c>
      <c r="F19" s="18">
        <f ca="1">+$C$15+$C$16*F18-15018.5-$C$5/24</f>
        <v>45355.977503296519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.95" customHeight="1" x14ac:dyDescent="0.2">
      <c r="A21" s="29" t="s">
        <v>47</v>
      </c>
      <c r="C21" s="8">
        <v>51872.634000000078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-3.6160017112987983E-2</v>
      </c>
      <c r="Q21" s="2">
        <f>+C21-15018.5</f>
        <v>36854.134000000078</v>
      </c>
    </row>
    <row r="22" spans="1:21" ht="12.95" customHeight="1" x14ac:dyDescent="0.2">
      <c r="A22" s="43" t="s">
        <v>51</v>
      </c>
      <c r="B22" s="44" t="s">
        <v>49</v>
      </c>
      <c r="C22" s="43">
        <v>55882.627699999997</v>
      </c>
      <c r="D22" s="43">
        <v>5.9999999999999995E-4</v>
      </c>
      <c r="E22">
        <f>+(C22-C$7)/C$8</f>
        <v>11273.971143086652</v>
      </c>
      <c r="F22">
        <f>ROUND(2*E22,0)/2</f>
        <v>11274</v>
      </c>
      <c r="G22">
        <f>+C22-(C$7+F22*C$8)</f>
        <v>-1.026400008413475E-2</v>
      </c>
      <c r="K22">
        <f>+G22</f>
        <v>-1.026400008413475E-2</v>
      </c>
      <c r="O22">
        <f ca="1">+C$11+C$12*$F22</f>
        <v>-1.0264000084134747E-2</v>
      </c>
      <c r="Q22" s="2">
        <f>+C22-15018.5</f>
        <v>40864.127699999997</v>
      </c>
    </row>
    <row r="23" spans="1:21" ht="12.95" customHeight="1" x14ac:dyDescent="0.2">
      <c r="A23" s="43" t="s">
        <v>52</v>
      </c>
      <c r="B23" s="44" t="s">
        <v>50</v>
      </c>
      <c r="C23" s="45">
        <v>56510.239699999998</v>
      </c>
      <c r="D23" s="45">
        <v>2.0000000000000001E-4</v>
      </c>
      <c r="E23">
        <f>+(C23-C$7)/C$8</f>
        <v>13038.482537968657</v>
      </c>
      <c r="F23">
        <f>ROUND(2*E23,0)/2</f>
        <v>13038.5</v>
      </c>
      <c r="G23">
        <f>+C23-(C$7+F23*C$8)</f>
        <v>-6.211000079929363E-3</v>
      </c>
      <c r="K23">
        <f>+G23</f>
        <v>-6.211000079929363E-3</v>
      </c>
      <c r="O23">
        <f ca="1">+C$11+C$12*$F23</f>
        <v>-6.2110000799293595E-3</v>
      </c>
      <c r="Q23" s="2">
        <f>+C23-15018.5</f>
        <v>41491.739699999998</v>
      </c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2024-03-04T04:11:01Z</dcterms:modified>
</cp:coreProperties>
</file>