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5F7652A-548F-4D1E-9541-937D2198D7B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C15" i="1" l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<sst xmlns="http://schemas.openxmlformats.org/spreadsheetml/2006/main" count="53" uniqueCount="50">
  <si>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</si>
  <si>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</si>
  <si>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</si>
  <si>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</si>
  <si>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</si>
  <si>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</si>
  <si>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</si>
  <si>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</si>
  <si>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</si>
  <si>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</si>
  <si>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</si>
  <si>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</si>
  <si>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</si>
  <si>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</si>
  <si>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</si>
  <si>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</si>
  <si>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</si>
  <si>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</si>
  <si>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</si>
  <si>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</si>
  <si>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</si>
  <si>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</si>
  <si>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</si>
  <si>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</si>
  <si>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</si>
  <si>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</si>
  <si>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</si>
  <si>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</si>
  <si>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</si>
  <si>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</si>
  <si>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</si>
  <si>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</si>
  <si>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</si>
  <si>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</si>
  <si>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</si>
  <si>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</si>
  <si>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</si>
  <si>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</si>
  <si>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</si>
  <si>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</si>
  <si>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</si>
  <si>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</si>
  <si>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G0610-0198</t>
  </si>
  <si>
    <t>GSC 0610-0198</t>
  </si>
  <si>
    <t>G0610-0198_Psc.xls</t>
  </si>
  <si>
    <t>Psc</t>
  </si>
  <si>
    <t>VSX</t>
  </si>
  <si>
    <t>IBVS 6011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</si>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</sst>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0610-0198 -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49-4410-8C91-EBD196386A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7.4325001041870564E-3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49-4410-8C91-EBD196386A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49-4410-8C91-EBD196386A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49-4410-8C91-EBD196386A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49-4410-8C91-EBD196386A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49-4410-8C91-EBD196386A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49-4410-8C91-EBD196386A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4.3368086899420177E-19</c:v>
                </c:pt>
                <c:pt idx="1">
                  <c:v>7.4325001041870564E-3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49-4410-8C91-EBD196386A1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49-4410-8C91-EBD196386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729160"/>
        <c:axId val="1"/>
      </c:scatterChart>
      <c:valAx>
        <c:axId val="828729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729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8F735B-44D2-8E77-739B-5C12088EE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s="6" customFormat="1" ht="12.95" customHeight="1" x14ac:dyDescent="0.2">
      <c r="A2" s="6" t="s">
        <v>24</v>
      </c>
      <c r="B2" s="6">
        <v>0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  <c r="C6" s="34"/>
    </row>
    <row r="7" spans="1:7" s="6" customFormat="1" ht="12.95" customHeight="1" x14ac:dyDescent="0.2">
      <c r="A7" s="6" t="s">
        <v>2</v>
      </c>
      <c r="C7" s="34">
        <v>54300.862999999896</v>
      </c>
      <c r="D7" s="13" t="s">
        <v>46</v>
      </c>
    </row>
    <row r="8" spans="1:7" s="6" customFormat="1" ht="12.95" customHeight="1" x14ac:dyDescent="0.2">
      <c r="A8" s="6" t="s">
        <v>3</v>
      </c>
      <c r="C8" s="34">
        <v>0.46288499999999999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4.3368086899420177E-19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2.1571615452581791E-6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60373.728945023147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55895.509256421421</v>
      </c>
      <c r="D15" s="19" t="s">
        <v>38</v>
      </c>
      <c r="E15" s="20">
        <f ca="1">ROUND(2*(E14-$C$7)/$C$8,0)/2+E13</f>
        <v>13120.5</v>
      </c>
    </row>
    <row r="16" spans="1:7" s="6" customFormat="1" ht="12.95" customHeight="1" x14ac:dyDescent="0.2">
      <c r="A16" s="9" t="s">
        <v>4</v>
      </c>
      <c r="C16" s="23">
        <f ca="1">+C8+C12</f>
        <v>0.46288715716154527</v>
      </c>
      <c r="D16" s="19" t="s">
        <v>39</v>
      </c>
      <c r="E16" s="17">
        <f ca="1">ROUND(2*(E14-$C$15)/$C$16,0)/2+E13</f>
        <v>9675.5</v>
      </c>
    </row>
    <row r="17" spans="1:19" s="6" customFormat="1" ht="12.95" customHeight="1" thickBot="1" x14ac:dyDescent="0.25">
      <c r="A17" s="19" t="s">
        <v>29</v>
      </c>
      <c r="C17" s="6">
        <f>COUNT(C21:C2191)</f>
        <v>2</v>
      </c>
      <c r="D17" s="19" t="s">
        <v>33</v>
      </c>
      <c r="E17" s="24">
        <f ca="1">+$C$15+$C$16*E16-15018.5-$C$9/24</f>
        <v>45356.069778871286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55895.509256421421</v>
      </c>
      <c r="D18" s="26">
        <f ca="1">+C16</f>
        <v>0.46288715716154527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4.3368086899420177E-19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49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54300.862999999896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4.3368086899420177E-19</v>
      </c>
      <c r="Q21" s="33">
        <f>+C21-15018.5</f>
        <v>39282.362999999896</v>
      </c>
      <c r="S21" s="6">
        <f ca="1">+(O21-G21)^2</f>
        <v>1.88079096131566E-37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55895.740700000002</v>
      </c>
      <c r="D22" s="4">
        <v>5.9999999999999995E-4</v>
      </c>
      <c r="E22" s="6">
        <f>+(C22-C$7)/C$8</f>
        <v>3445.5160569042127</v>
      </c>
      <c r="F22" s="6">
        <f>ROUND(2*E22,0)/2</f>
        <v>3445.5</v>
      </c>
      <c r="G22" s="6">
        <f>+C22-(C$7+F22*C$8)</f>
        <v>7.4325001041870564E-3</v>
      </c>
      <c r="I22" s="6">
        <f>+G22</f>
        <v>7.4325001041870564E-3</v>
      </c>
      <c r="O22" s="6">
        <f ca="1">+C$11+C$12*$F22</f>
        <v>7.4325001041870564E-3</v>
      </c>
      <c r="Q22" s="33">
        <f>+C22-15018.5</f>
        <v>40877.240700000002</v>
      </c>
      <c r="S22" s="6">
        <f ca="1">+(O22-G22)^2</f>
        <v>0</v>
      </c>
    </row>
    <row r="23" spans="1:19" s="6" customFormat="1" ht="12.95" customHeight="1" x14ac:dyDescent="0.2">
      <c r="C23" s="12"/>
      <c r="D23" s="12"/>
      <c r="Q23" s="33"/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2024-03-04T04:29:40Z</dcterms:modified>
</cp:coreProperties>
</file>