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5F7652A-548F-4D1E-9541-937D2198D7B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F11" i="1"/>
  <c r="C21" i="1"/>
  <c r="E21" i="1"/>
  <c r="F21" i="1"/>
  <c r="G21" i="1"/>
  <c r="H21" i="1"/>
  <c r="A21" i="1"/>
  <c r="H20" i="1"/>
  <c r="G11" i="1"/>
  <c r="E14" i="1"/>
  <c r="C17" i="1"/>
  <c r="Q21" i="1"/>
  <c r="C12" i="1"/>
  <c r="C16" i="1" l="1"/>
  <c r="D18" i="1" s="1"/>
  <c r="E15" i="1"/>
  <c r="C11" i="1"/>
  <c r="C15" i="1" l="1"/>
  <c r="O22" i="1"/>
  <c r="S22" i="1" s="1"/>
  <c r="O21" i="1"/>
  <c r="S21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<sst xmlns="http://schemas.openxmlformats.org/spreadsheetml/2006/main" count="53" uniqueCount="50">
  <si>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</si>
  <si>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</si>
  <si>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</si>
  <si>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</si>
  <si>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</si>
  <si>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</si>
  <si>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</si>
  <si>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</si>
  <si>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</si>
  <si>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</si>
  <si>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</si>
  <si>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</si>
  <si>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</si>
  <si>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</si>
  <si>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</si>
  <si>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</si>
  <si>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</si>
  <si>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</si>
  <si>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</si>
  <si>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</si>
  <si>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</si>
  <si>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</si>
  <si>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</si>
  <si>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</si>
  <si>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</si>
  <si>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</si>
  <si>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</si>
  <si>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</si>
  <si>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</si>
  <si>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</si>
  <si>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</si>
  <si>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</si>
  <si>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</si>
  <si>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</si>
  <si>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</si>
  <si>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</si>
  <si>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</si>
  <si>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</si>
  <si>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</si>
  <si>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</si>
  <si>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</si>
  <si>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</si>
  <si>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G0610-0198</t>
  </si>
  <si>
    <t>GSC 0610-0198</t>
  </si>
  <si>
    <t>G0610-0198_Psc.xls</t>
  </si>
  <si>
    <t>Psc</t>
  </si>
  <si>
    <t>VSX</t>
  </si>
  <si>
    <t>IBVS 6011</t>
  </si>
  <si>
    <t>II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</si>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</sst>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0610-0198 -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3445.5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49-4410-8C91-EBD196386A1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3445.5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7.4325001041870564E-3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49-4410-8C91-EBD196386A1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3445.5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149-4410-8C91-EBD196386A1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3445.5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149-4410-8C91-EBD196386A1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3445.5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149-4410-8C91-EBD196386A1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3445.5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149-4410-8C91-EBD196386A1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3445.5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149-4410-8C91-EBD196386A1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3445.5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4.3368086899420177E-19</c:v>
                </c:pt>
                <c:pt idx="1">
                  <c:v>7.4325001041870564E-3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149-4410-8C91-EBD196386A1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3445.5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149-4410-8C91-EBD196386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8729160"/>
        <c:axId val="1"/>
      </c:scatterChart>
      <c:valAx>
        <c:axId val="828729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87291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E8F735B-44D2-8E77-739B-5C12088EEB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  <c r="E1" t="s">
        <v>44</v>
      </c>
    </row>
    <row r="2" spans="1:7" s="6" customFormat="1" ht="12.95" customHeight="1" x14ac:dyDescent="0.2">
      <c r="A2" s="6" t="s">
        <v>24</v>
      </c>
      <c r="B2" s="6">
        <v>0</v>
      </c>
      <c r="C2" s="7" t="s">
        <v>41</v>
      </c>
      <c r="D2" s="8" t="s">
        <v>45</v>
      </c>
      <c r="E2" s="3" t="s">
        <v>42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  <c r="C6" s="34"/>
    </row>
    <row r="7" spans="1:7" s="6" customFormat="1" ht="12.95" customHeight="1" x14ac:dyDescent="0.2">
      <c r="A7" s="6" t="s">
        <v>2</v>
      </c>
      <c r="C7" s="34">
        <v>54300.862999999896</v>
      </c>
      <c r="D7" s="13" t="s">
        <v>46</v>
      </c>
    </row>
    <row r="8" spans="1:7" s="6" customFormat="1" ht="12.95" customHeight="1" x14ac:dyDescent="0.2">
      <c r="A8" s="6" t="s">
        <v>3</v>
      </c>
      <c r="C8" s="34">
        <v>0.46288499999999999</v>
      </c>
      <c r="D8" s="13" t="s">
        <v>46</v>
      </c>
    </row>
    <row r="9" spans="1:7" s="6" customFormat="1" ht="12.95" customHeight="1" x14ac:dyDescent="0.2">
      <c r="A9" s="14" t="s">
        <v>30</v>
      </c>
      <c r="C9" s="15">
        <v>-9.5</v>
      </c>
      <c r="D9" s="6" t="s">
        <v>31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4.3368086899420177E-19</v>
      </c>
      <c r="D11" s="8"/>
      <c r="F11" s="18" t="str">
        <f>"F"&amp;E19</f>
        <v>F21</v>
      </c>
      <c r="G11" s="17" t="str">
        <f>"G"&amp;E19</f>
        <v>G21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2.1571615452581791E-6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37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60373.728945023147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55895.509256421421</v>
      </c>
      <c r="D15" s="19" t="s">
        <v>38</v>
      </c>
      <c r="E15" s="20">
        <f ca="1">ROUND(2*(E14-$C$7)/$C$8,0)/2+E13</f>
        <v>13120.5</v>
      </c>
    </row>
    <row r="16" spans="1:7" s="6" customFormat="1" ht="12.95" customHeight="1" x14ac:dyDescent="0.2">
      <c r="A16" s="9" t="s">
        <v>4</v>
      </c>
      <c r="C16" s="23">
        <f ca="1">+C8+C12</f>
        <v>0.46288715716154527</v>
      </c>
      <c r="D16" s="19" t="s">
        <v>39</v>
      </c>
      <c r="E16" s="17">
        <f ca="1">ROUND(2*(E14-$C$15)/$C$16,0)/2+E13</f>
        <v>9675.5</v>
      </c>
    </row>
    <row r="17" spans="1:19" s="6" customFormat="1" ht="12.95" customHeight="1" thickBot="1" x14ac:dyDescent="0.25">
      <c r="A17" s="19" t="s">
        <v>29</v>
      </c>
      <c r="C17" s="6">
        <f>COUNT(C21:C2191)</f>
        <v>2</v>
      </c>
      <c r="D17" s="19" t="s">
        <v>33</v>
      </c>
      <c r="E17" s="24">
        <f ca="1">+$C$15+$C$16*E16-15018.5-$C$9/24</f>
        <v>45356.069778871286</v>
      </c>
    </row>
    <row r="18" spans="1:19" s="6" customFormat="1" ht="12.95" customHeight="1" thickTop="1" thickBot="1" x14ac:dyDescent="0.25">
      <c r="A18" s="9" t="s">
        <v>5</v>
      </c>
      <c r="C18" s="25">
        <f ca="1">+C15</f>
        <v>55895.509256421421</v>
      </c>
      <c r="D18" s="26">
        <f ca="1">+C16</f>
        <v>0.46288715716154527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21</v>
      </c>
      <c r="S19" s="6">
        <f ca="1">SQRT(SUM(S21:S50)/(COUNT(S21:S50)-1))</f>
        <v>4.3368086899420177E-19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49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36</v>
      </c>
    </row>
    <row r="21" spans="1:19" s="6" customFormat="1" ht="12.95" customHeight="1" x14ac:dyDescent="0.2">
      <c r="A21" s="6" t="str">
        <f>D7</f>
        <v>VSX</v>
      </c>
      <c r="C21" s="12">
        <f>C$7</f>
        <v>54300.862999999896</v>
      </c>
      <c r="D21" s="12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4.3368086899420177E-19</v>
      </c>
      <c r="Q21" s="33">
        <f>+C21-15018.5</f>
        <v>39282.362999999896</v>
      </c>
      <c r="S21" s="6">
        <f ca="1">+(O21-G21)^2</f>
        <v>1.88079096131566E-37</v>
      </c>
    </row>
    <row r="22" spans="1:19" s="6" customFormat="1" ht="12.95" customHeight="1" x14ac:dyDescent="0.2">
      <c r="A22" s="4" t="s">
        <v>47</v>
      </c>
      <c r="B22" s="5" t="s">
        <v>48</v>
      </c>
      <c r="C22" s="4">
        <v>55895.740700000002</v>
      </c>
      <c r="D22" s="4">
        <v>5.9999999999999995E-4</v>
      </c>
      <c r="E22" s="6">
        <f>+(C22-C$7)/C$8</f>
        <v>3445.5160569042127</v>
      </c>
      <c r="F22" s="6">
        <f>ROUND(2*E22,0)/2</f>
        <v>3445.5</v>
      </c>
      <c r="G22" s="6">
        <f>+C22-(C$7+F22*C$8)</f>
        <v>7.4325001041870564E-3</v>
      </c>
      <c r="I22" s="6">
        <f>+G22</f>
        <v>7.4325001041870564E-3</v>
      </c>
      <c r="O22" s="6">
        <f ca="1">+C$11+C$12*$F22</f>
        <v>7.4325001041870564E-3</v>
      </c>
      <c r="Q22" s="33">
        <f>+C22-15018.5</f>
        <v>40877.240700000002</v>
      </c>
      <c r="S22" s="6">
        <f ca="1">+(O22-G22)^2</f>
        <v>0</v>
      </c>
    </row>
    <row r="23" spans="1:19" s="6" customFormat="1" ht="12.95" customHeight="1" x14ac:dyDescent="0.2">
      <c r="C23" s="12"/>
      <c r="D23" s="12"/>
      <c r="Q23" s="33"/>
    </row>
    <row r="24" spans="1:19" s="6" customFormat="1" ht="12.95" customHeight="1" x14ac:dyDescent="0.2">
      <c r="C24" s="12"/>
      <c r="D24" s="12"/>
      <c r="Q24" s="33"/>
    </row>
    <row r="25" spans="1:19" s="6" customFormat="1" ht="12.95" customHeight="1" x14ac:dyDescent="0.2">
      <c r="C25" s="12"/>
      <c r="D25" s="12"/>
      <c r="Q25" s="33"/>
    </row>
    <row r="26" spans="1:19" s="6" customFormat="1" ht="12.95" customHeight="1" x14ac:dyDescent="0.2">
      <c r="C26" s="12"/>
      <c r="D26" s="12"/>
      <c r="Q26" s="33"/>
    </row>
    <row r="27" spans="1:19" s="6" customFormat="1" ht="12.95" customHeight="1" x14ac:dyDescent="0.2">
      <c r="C27" s="12"/>
      <c r="D27" s="12"/>
      <c r="Q27" s="33"/>
    </row>
    <row r="28" spans="1:19" s="6" customFormat="1" ht="12.95" customHeight="1" x14ac:dyDescent="0.2">
      <c r="C28" s="12"/>
      <c r="D28" s="12"/>
      <c r="Q28" s="33"/>
    </row>
    <row r="29" spans="1:19" s="6" customFormat="1" ht="12.95" customHeight="1" x14ac:dyDescent="0.2">
      <c r="C29" s="12"/>
      <c r="D29" s="12"/>
      <c r="Q29" s="33"/>
    </row>
    <row r="30" spans="1:19" s="6" customFormat="1" ht="12.95" customHeight="1" x14ac:dyDescent="0.2">
      <c r="C30" s="12"/>
      <c r="D30" s="12"/>
      <c r="Q30" s="33"/>
    </row>
    <row r="31" spans="1:19" s="6" customFormat="1" ht="12.95" customHeight="1" x14ac:dyDescent="0.2">
      <c r="C31" s="12"/>
      <c r="D31" s="12"/>
      <c r="Q31" s="33"/>
    </row>
    <row r="32" spans="1:19" s="6" customFormat="1" ht="12.95" customHeight="1" x14ac:dyDescent="0.2">
      <c r="C32" s="12"/>
      <c r="D32" s="12"/>
      <c r="Q32" s="33"/>
    </row>
    <row r="33" spans="3:17" s="6" customFormat="1" ht="12.95" customHeight="1" x14ac:dyDescent="0.2">
      <c r="C33" s="12"/>
      <c r="D33" s="12"/>
      <c r="Q33" s="33"/>
    </row>
    <row r="34" spans="3:17" s="6" customFormat="1" ht="12.95" customHeight="1" x14ac:dyDescent="0.2">
      <c r="C34" s="12"/>
      <c r="D34" s="12"/>
    </row>
    <row r="35" spans="3:17" s="6" customFormat="1" ht="12.95" customHeight="1" x14ac:dyDescent="0.2">
      <c r="C35" s="12"/>
      <c r="D35" s="12"/>
    </row>
    <row r="36" spans="3:17" s="6" customFormat="1" ht="12.95" customHeight="1" x14ac:dyDescent="0.2">
      <c r="C36" s="12"/>
      <c r="D36" s="12"/>
    </row>
    <row r="37" spans="3:17" s="6" customFormat="1" ht="12.95" customHeight="1" x14ac:dyDescent="0.2">
      <c r="C37" s="12"/>
      <c r="D37" s="12"/>
    </row>
    <row r="38" spans="3:17" s="6" customFormat="1" ht="12.95" customHeight="1" x14ac:dyDescent="0.2">
      <c r="C38" s="12"/>
      <c r="D38" s="1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2024-03-04T04:29:40Z</dcterms:modified>
</cp:coreProperties>
</file>