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8C51AAF-7F05-4D4D-9514-3686E990A98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C21" i="1"/>
  <c r="A21" i="1"/>
  <c r="C9" i="1"/>
  <c r="D9" i="1"/>
  <c r="F16" i="1"/>
  <c r="C17" i="1"/>
  <c r="E22" i="1"/>
  <c r="F22" i="1" s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C11" i="1"/>
  <c r="C12" i="1"/>
  <c r="O21" i="1" l="1"/>
  <c r="C16" i="1"/>
  <c r="D18" i="1" s="1"/>
  <c r="O22" i="1"/>
  <c r="O23" i="1"/>
  <c r="C15" i="1"/>
  <c r="F18" i="1" s="1"/>
  <c r="O24" i="1"/>
  <c r="F17" i="1"/>
  <c r="C18" i="1" l="1"/>
  <c r="F19" i="1"/>
</calcChain>
</file>

<file path=xl/sharedStrings.xml><?xml version="1.0" encoding="utf-8"?>
<sst xmlns="http://schemas.openxmlformats.org/spreadsheetml/2006/main" count="55" uniqueCount="51">
  <si>
    <t>System Type:</t>
  </si>
  <si>
    <t>EC</t>
  </si>
  <si>
    <t>Psc</t>
  </si>
  <si>
    <t>G0008-0448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</si>
  <si>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</si>
  <si>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</si>
  <si>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</si>
  <si>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</si>
  <si>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</si>
  <si>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</si>
  <si>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VSX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</si>
  <si>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</si>
  <si>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</si>
  <si>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</si>
  <si>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</si>
  <si>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</si>
  <si>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</si>
  <si>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</si>
  <si>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</si>
  <si>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</si>
  <si>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</si>
  <si>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</si>
  <si>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</si>
  <si>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</si>
  <si>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</si>
  <si>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</si>
  <si>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</si>
  <si>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</si>
  <si>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</si>
  <si>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</si>
  <si>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</si>
  <si>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</si>
  <si>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</si>
  <si>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</si>
  <si>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</si>
  <si>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</si>
  <si>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</si>
  <si>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</si>
  <si>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</si>
  <si>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</si>
  <si>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</si>
  <si>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</si>
  <si>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</si>
  <si>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</si>
  <si>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</si>
  <si>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</si>
  <si>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IBVS 5920</t>
  </si>
  <si>
    <t>II</t>
  </si>
  <si>
    <t>IBVS 5960</t>
  </si>
  <si>
    <t>RHN 2017</t>
  </si>
  <si>
    <t>IR Psc / GSC 0008-0448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</si>
</sst>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7" formatCode="dd/mm/yyyy"/>
  </numFmts>
  <fonts count="13" x14ac:knownFonts="1"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2" fillId="0" borderId="0" applyFill="0" applyBorder="0" applyProtection="0">
      <alignment vertical="top"/>
    </xf>
    <xf numFmtId="164" fontId="12" fillId="0" borderId="0" applyFill="0" applyBorder="0" applyProtection="0">
      <alignment vertical="top"/>
    </xf>
    <xf numFmtId="0" fontId="12" fillId="0" borderId="0" applyFill="0" applyBorder="0" applyProtection="0">
      <alignment vertical="top"/>
    </xf>
    <xf numFmtId="2" fontId="12" fillId="0" borderId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2" fillId="0" borderId="1" applyNumberFormat="0" applyFill="0" applyProtection="0">
      <alignment vertical="top"/>
    </xf>
  </cellStyleXfs>
  <cellXfs count="34">
    <xf numFmtId="0" fontId="0" fillId="0" borderId="0" xfId="0">
      <alignment vertical="top"/>
    </xf>
    <xf numFmtId="0" fontId="0" fillId="0" borderId="0" xfId="0" applyFill="1" applyAlignment="1"/>
    <xf numFmtId="0" fontId="3" fillId="0" borderId="0" xfId="0" applyFont="1" applyFill="1" applyAlignment="1"/>
    <xf numFmtId="0" fontId="4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65" fontId="9" fillId="0" borderId="0" xfId="0" applyNumberFormat="1" applyFont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67" fontId="0" fillId="0" borderId="0" xfId="0" applyNumberFormat="1" applyFill="1" applyAlignment="1">
      <alignment vertical="center"/>
    </xf>
    <xf numFmtId="0" fontId="0" fillId="0" borderId="0" xfId="0" applyFill="1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IR Psc - O-C Diagr.</a:t>
            </a:r>
          </a:p>
        </c:rich>
      </c:tx>
      <c:layout>
        <c:manualLayout>
          <c:xMode val="edge"/>
          <c:yMode val="edge"/>
          <c:x val="0.3413533834586466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8170426065163"/>
          <c:y val="0.12212275267393374"/>
          <c:w val="0.82957393483709274"/>
          <c:h val="0.6616632380411909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1061.5</c:v>
                </c:pt>
                <c:pt idx="2">
                  <c:v>1941.5</c:v>
                </c:pt>
              </c:numCache>
            </c:numRef>
          </c:xVal>
          <c:yVal>
            <c:numRef>
              <c:f>Active!$H$21:$H$23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14-465A-8BCA-BBB43A4EA7F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1061.5</c:v>
                </c:pt>
                <c:pt idx="2">
                  <c:v>1941.5</c:v>
                </c:pt>
              </c:numCache>
            </c:numRef>
          </c:xVal>
          <c:yVal>
            <c:numRef>
              <c:f>Active!$I$21:$I$23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14-465A-8BCA-BBB43A4EA7F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1061.5</c:v>
                </c:pt>
                <c:pt idx="2">
                  <c:v>1941.5</c:v>
                </c:pt>
              </c:numCache>
            </c:numRef>
          </c:xVal>
          <c:yVal>
            <c:numRef>
              <c:f>Active!$J$21:$J$23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14-465A-8BCA-BBB43A4EA7F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Active!$F$21:$F$200</c:f>
              <c:numCache>
                <c:formatCode>General</c:formatCode>
                <c:ptCount val="180"/>
                <c:pt idx="0">
                  <c:v>0</c:v>
                </c:pt>
                <c:pt idx="1">
                  <c:v>1061.5</c:v>
                </c:pt>
                <c:pt idx="2">
                  <c:v>1941.5</c:v>
                </c:pt>
                <c:pt idx="3">
                  <c:v>8404</c:v>
                </c:pt>
              </c:numCache>
            </c:numRef>
          </c:xVal>
          <c:yVal>
            <c:numRef>
              <c:f>Active!$K$21:$K$200</c:f>
              <c:numCache>
                <c:formatCode>General</c:formatCode>
                <c:ptCount val="180"/>
                <c:pt idx="0">
                  <c:v>0</c:v>
                </c:pt>
                <c:pt idx="1">
                  <c:v>1.7155000023194589E-3</c:v>
                </c:pt>
                <c:pt idx="2">
                  <c:v>1.237550000223564E-2</c:v>
                </c:pt>
                <c:pt idx="3">
                  <c:v>9.5187999999325257E-2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14-465A-8BCA-BBB43A4EA7F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1061.5</c:v>
                </c:pt>
                <c:pt idx="2">
                  <c:v>1941.5</c:v>
                </c:pt>
              </c:numCache>
            </c:numRef>
          </c:xVal>
          <c:yVal>
            <c:numRef>
              <c:f>Active!$L$21:$L$23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14-465A-8BCA-BBB43A4EA7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1061.5</c:v>
                </c:pt>
                <c:pt idx="2">
                  <c:v>1941.5</c:v>
                </c:pt>
              </c:numCache>
            </c:numRef>
          </c:xVal>
          <c:yVal>
            <c:numRef>
              <c:f>Active!$M$21:$M$23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14-465A-8BCA-BBB43A4EA7F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1061.5</c:v>
                </c:pt>
                <c:pt idx="2">
                  <c:v>1941.5</c:v>
                </c:pt>
              </c:numCache>
            </c:numRef>
          </c:xVal>
          <c:yVal>
            <c:numRef>
              <c:f>Active!$N$21:$N$23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14-465A-8BCA-BBB43A4EA7F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Active!$F$21:$F$200</c:f>
              <c:numCache>
                <c:formatCode>General</c:formatCode>
                <c:ptCount val="180"/>
                <c:pt idx="0">
                  <c:v>0</c:v>
                </c:pt>
                <c:pt idx="1">
                  <c:v>1061.5</c:v>
                </c:pt>
                <c:pt idx="2">
                  <c:v>1941.5</c:v>
                </c:pt>
                <c:pt idx="3">
                  <c:v>8404</c:v>
                </c:pt>
              </c:numCache>
            </c:numRef>
          </c:xVal>
          <c:yVal>
            <c:numRef>
              <c:f>Active!$O$21:$O$200</c:f>
              <c:numCache>
                <c:formatCode>General</c:formatCode>
                <c:ptCount val="180"/>
                <c:pt idx="0">
                  <c:v>-6.7851397990989493E-3</c:v>
                </c:pt>
                <c:pt idx="1">
                  <c:v>5.9096407822189379E-3</c:v>
                </c:pt>
                <c:pt idx="2">
                  <c:v>1.6433811212327031E-2</c:v>
                </c:pt>
                <c:pt idx="3">
                  <c:v>9.3720687808433331E-2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14-465A-8BCA-BBB43A4EA7F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1061.5</c:v>
                </c:pt>
                <c:pt idx="2">
                  <c:v>1941.5</c:v>
                </c:pt>
              </c:numCache>
            </c:numRef>
          </c:xVal>
          <c:yVal>
            <c:numRef>
              <c:f>Active!$U$21:$U$23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14-465A-8BCA-BBB43A4EA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036520"/>
        <c:axId val="1"/>
      </c:scatterChart>
      <c:valAx>
        <c:axId val="827036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9699248120303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2943069053305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70365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947368421052632"/>
          <c:y val="0.91591875339906836"/>
          <c:w val="0.79398496240601502"/>
          <c:h val="6.60663813419718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9525</xdr:rowOff>
    </xdr:from>
    <xdr:to>
      <xdr:col>17</xdr:col>
      <xdr:colOff>219075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A05FA88-66C3-4732-5CEF-6CF4B40055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" customWidth="1"/>
    <col min="19" max="16384" width="10.28515625" style="1"/>
  </cols>
  <sheetData>
    <row r="1" spans="1:18" ht="20.25" x14ac:dyDescent="0.3">
      <c r="A1" s="2" t="s">
        <v>50</v>
      </c>
    </row>
    <row r="2" spans="1:18" s="6" customFormat="1" ht="12.95" customHeight="1" x14ac:dyDescent="0.2">
      <c r="A2" s="6" t="s">
        <v>0</v>
      </c>
      <c r="B2" s="6" t="s">
        <v>1</v>
      </c>
      <c r="C2" s="7"/>
      <c r="D2" s="7" t="s">
        <v>2</v>
      </c>
      <c r="E2" s="3" t="s">
        <v>3</v>
      </c>
      <c r="F2" s="6" t="s">
        <v>3</v>
      </c>
      <c r="R2" s="8"/>
    </row>
    <row r="3" spans="1:18" s="6" customFormat="1" ht="12.95" customHeight="1" x14ac:dyDescent="0.2">
      <c r="R3" s="8"/>
    </row>
    <row r="4" spans="1:18" s="6" customFormat="1" ht="12.95" customHeight="1" x14ac:dyDescent="0.2">
      <c r="A4" s="9" t="s">
        <v>4</v>
      </c>
      <c r="C4" s="10" t="s">
        <v>5</v>
      </c>
      <c r="D4" s="11" t="s">
        <v>5</v>
      </c>
      <c r="R4" s="8"/>
    </row>
    <row r="5" spans="1:18" s="6" customFormat="1" ht="12.95" customHeight="1" x14ac:dyDescent="0.2">
      <c r="A5" s="12" t="s">
        <v>6</v>
      </c>
      <c r="B5" s="8"/>
      <c r="C5" s="13">
        <v>-9.5</v>
      </c>
      <c r="D5" s="8" t="s">
        <v>7</v>
      </c>
      <c r="R5" s="8"/>
    </row>
    <row r="6" spans="1:18" s="6" customFormat="1" ht="12.95" customHeight="1" x14ac:dyDescent="0.2">
      <c r="A6" s="9" t="s">
        <v>8</v>
      </c>
      <c r="R6" s="8"/>
    </row>
    <row r="7" spans="1:18" s="6" customFormat="1" ht="12.95" customHeight="1" x14ac:dyDescent="0.2">
      <c r="A7" s="6" t="s">
        <v>9</v>
      </c>
      <c r="C7" s="33">
        <v>54727.798999999999</v>
      </c>
      <c r="D7" s="15" t="s">
        <v>10</v>
      </c>
      <c r="R7" s="8"/>
    </row>
    <row r="8" spans="1:18" s="6" customFormat="1" ht="12.95" customHeight="1" x14ac:dyDescent="0.2">
      <c r="A8" s="6" t="s">
        <v>11</v>
      </c>
      <c r="C8" s="33">
        <v>0.40120299999999998</v>
      </c>
      <c r="D8" s="15" t="s">
        <v>10</v>
      </c>
      <c r="R8" s="8"/>
    </row>
    <row r="9" spans="1:18" s="6" customFormat="1" ht="12.95" customHeight="1" x14ac:dyDescent="0.2">
      <c r="A9" s="16" t="s">
        <v>12</v>
      </c>
      <c r="B9" s="17">
        <v>21</v>
      </c>
      <c r="C9" s="18" t="str">
        <f>"F"&amp;B9</f>
        <v>F21</v>
      </c>
      <c r="D9" s="19" t="str">
        <f>"G"&amp;B9</f>
        <v>G21</v>
      </c>
      <c r="R9" s="8"/>
    </row>
    <row r="10" spans="1:18" s="6" customFormat="1" ht="12.95" customHeight="1" x14ac:dyDescent="0.2">
      <c r="A10" s="8"/>
      <c r="B10" s="8"/>
      <c r="C10" s="20" t="s">
        <v>13</v>
      </c>
      <c r="D10" s="20" t="s">
        <v>14</v>
      </c>
      <c r="E10" s="8"/>
      <c r="R10" s="8"/>
    </row>
    <row r="11" spans="1:18" s="6" customFormat="1" ht="12.95" customHeight="1" x14ac:dyDescent="0.2">
      <c r="A11" s="8" t="s">
        <v>15</v>
      </c>
      <c r="B11" s="8"/>
      <c r="C11" s="21">
        <f ca="1">INTERCEPT(INDIRECT($D$9):G991,INDIRECT($C$9):F991)</f>
        <v>-6.7851397990989493E-3</v>
      </c>
      <c r="D11" s="22"/>
      <c r="E11" s="8"/>
      <c r="R11" s="8"/>
    </row>
    <row r="12" spans="1:18" s="6" customFormat="1" ht="12.95" customHeight="1" x14ac:dyDescent="0.2">
      <c r="A12" s="8" t="s">
        <v>16</v>
      </c>
      <c r="B12" s="8"/>
      <c r="C12" s="21">
        <f ca="1">SLOPE(INDIRECT($D$9):G991,INDIRECT($C$9):F991)</f>
        <v>1.1959284579668287E-5</v>
      </c>
      <c r="D12" s="22"/>
      <c r="E12" s="8"/>
      <c r="R12" s="8"/>
    </row>
    <row r="13" spans="1:18" s="6" customFormat="1" ht="12.95" customHeight="1" x14ac:dyDescent="0.2">
      <c r="A13" s="8" t="s">
        <v>17</v>
      </c>
      <c r="B13" s="8"/>
      <c r="C13" s="22" t="s">
        <v>18</v>
      </c>
      <c r="R13" s="8"/>
    </row>
    <row r="14" spans="1:18" s="6" customFormat="1" ht="12.95" customHeight="1" x14ac:dyDescent="0.2">
      <c r="A14" s="8"/>
      <c r="B14" s="8"/>
      <c r="C14" s="8"/>
      <c r="R14" s="8"/>
    </row>
    <row r="15" spans="1:18" s="6" customFormat="1" ht="12.95" customHeight="1" x14ac:dyDescent="0.2">
      <c r="A15" s="23" t="s">
        <v>19</v>
      </c>
      <c r="B15" s="8"/>
      <c r="C15" s="24">
        <f ca="1">(C7+C11)+(C8+C12)*INT(MAX(F21:F3532))</f>
        <v>58099.60273268781</v>
      </c>
      <c r="E15" s="25" t="s">
        <v>20</v>
      </c>
      <c r="F15" s="13">
        <v>1</v>
      </c>
      <c r="R15" s="8"/>
    </row>
    <row r="16" spans="1:18" s="6" customFormat="1" ht="12.95" customHeight="1" x14ac:dyDescent="0.2">
      <c r="A16" s="23" t="s">
        <v>21</v>
      </c>
      <c r="B16" s="8"/>
      <c r="C16" s="24">
        <f ca="1">+C8+C12</f>
        <v>0.40121495928457962</v>
      </c>
      <c r="E16" s="25" t="s">
        <v>22</v>
      </c>
      <c r="F16" s="21">
        <f ca="1">NOW()+15018.5+$C$5/24</f>
        <v>60373.739797453702</v>
      </c>
      <c r="R16" s="8"/>
    </row>
    <row r="17" spans="1:21" s="6" customFormat="1" ht="12.95" customHeight="1" x14ac:dyDescent="0.2">
      <c r="A17" s="25" t="s">
        <v>23</v>
      </c>
      <c r="B17" s="8"/>
      <c r="C17" s="8">
        <f>COUNT(C21:C2190)</f>
        <v>4</v>
      </c>
      <c r="E17" s="25" t="s">
        <v>24</v>
      </c>
      <c r="F17" s="21">
        <f ca="1">ROUND(2*(F16-$C$7)/$C$8,0)/2+F15</f>
        <v>14073.5</v>
      </c>
      <c r="R17" s="8"/>
    </row>
    <row r="18" spans="1:21" s="6" customFormat="1" ht="12.95" customHeight="1" x14ac:dyDescent="0.2">
      <c r="A18" s="23" t="s">
        <v>25</v>
      </c>
      <c r="B18" s="8"/>
      <c r="C18" s="26">
        <f ca="1">+C15</f>
        <v>58099.60273268781</v>
      </c>
      <c r="D18" s="27">
        <f ca="1">+C16</f>
        <v>0.40121495928457962</v>
      </c>
      <c r="E18" s="25" t="s">
        <v>26</v>
      </c>
      <c r="F18" s="19">
        <f ca="1">ROUND(2*(F16-$C$15)/$C$16,0)/2+F15</f>
        <v>5669</v>
      </c>
      <c r="R18" s="8"/>
    </row>
    <row r="19" spans="1:21" s="6" customFormat="1" ht="12.95" customHeight="1" x14ac:dyDescent="0.2">
      <c r="E19" s="25" t="s">
        <v>27</v>
      </c>
      <c r="F19" s="28">
        <f ca="1">+$C$15+$C$16*F18-15018.5-$C$5/24</f>
        <v>45355.986170205426</v>
      </c>
      <c r="R19" s="8"/>
    </row>
    <row r="20" spans="1:21" s="6" customFormat="1" ht="12.95" customHeight="1" x14ac:dyDescent="0.2">
      <c r="A20" s="29" t="s">
        <v>28</v>
      </c>
      <c r="B20" s="29" t="s">
        <v>29</v>
      </c>
      <c r="C20" s="29" t="s">
        <v>30</v>
      </c>
      <c r="D20" s="29" t="s">
        <v>31</v>
      </c>
      <c r="E20" s="29" t="s">
        <v>32</v>
      </c>
      <c r="F20" s="29" t="s">
        <v>33</v>
      </c>
      <c r="G20" s="29" t="s">
        <v>34</v>
      </c>
      <c r="H20" s="30" t="s">
        <v>35</v>
      </c>
      <c r="I20" s="30" t="s">
        <v>36</v>
      </c>
      <c r="J20" s="30" t="s">
        <v>37</v>
      </c>
      <c r="K20" s="30" t="s">
        <v>38</v>
      </c>
      <c r="L20" s="30" t="s">
        <v>39</v>
      </c>
      <c r="M20" s="30" t="s">
        <v>40</v>
      </c>
      <c r="N20" s="30" t="s">
        <v>41</v>
      </c>
      <c r="O20" s="30" t="s">
        <v>42</v>
      </c>
      <c r="P20" s="30" t="s">
        <v>43</v>
      </c>
      <c r="Q20" s="29" t="s">
        <v>44</v>
      </c>
      <c r="R20" s="8"/>
      <c r="U20" s="31" t="s">
        <v>45</v>
      </c>
    </row>
    <row r="21" spans="1:21" s="6" customFormat="1" ht="12.95" customHeight="1" x14ac:dyDescent="0.2">
      <c r="A21" s="6" t="str">
        <f>$D$7</f>
        <v>VSX</v>
      </c>
      <c r="C21" s="6">
        <f>$C$7</f>
        <v>54727.798999999999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K21" s="6">
        <f>+G21</f>
        <v>0</v>
      </c>
      <c r="O21" s="6">
        <f ca="1">+C$11+C$12*$F21</f>
        <v>-6.7851397990989493E-3</v>
      </c>
      <c r="Q21" s="32">
        <f>+C21-15018.5</f>
        <v>39709.298999999999</v>
      </c>
      <c r="R21" s="8"/>
    </row>
    <row r="22" spans="1:21" s="6" customFormat="1" ht="12.95" customHeight="1" x14ac:dyDescent="0.2">
      <c r="A22" s="4" t="s">
        <v>46</v>
      </c>
      <c r="B22" s="5" t="s">
        <v>47</v>
      </c>
      <c r="C22" s="4">
        <v>55153.6777</v>
      </c>
      <c r="D22" s="4">
        <v>5.0000000000000001E-4</v>
      </c>
      <c r="E22" s="6">
        <f>+(C22-C$7)/C$8</f>
        <v>1061.504275890263</v>
      </c>
      <c r="F22" s="6">
        <f>ROUND(2*E22,0)/2</f>
        <v>1061.5</v>
      </c>
      <c r="G22" s="6">
        <f>+C22-(C$7+F22*C$8)</f>
        <v>1.7155000023194589E-3</v>
      </c>
      <c r="K22" s="6">
        <f>+G22</f>
        <v>1.7155000023194589E-3</v>
      </c>
      <c r="O22" s="6">
        <f ca="1">+C$11+C$12*$F22</f>
        <v>5.9096407822189379E-3</v>
      </c>
      <c r="Q22" s="32">
        <f>+C22-15018.5</f>
        <v>40135.1777</v>
      </c>
      <c r="R22" s="8"/>
    </row>
    <row r="23" spans="1:21" s="6" customFormat="1" ht="12.95" customHeight="1" x14ac:dyDescent="0.2">
      <c r="A23" s="4" t="s">
        <v>48</v>
      </c>
      <c r="B23" s="5" t="s">
        <v>47</v>
      </c>
      <c r="C23" s="4">
        <v>55506.747000000003</v>
      </c>
      <c r="D23" s="4">
        <v>5.9999999999999995E-4</v>
      </c>
      <c r="E23" s="6">
        <f>+(C23-C$7)/C$8</f>
        <v>1941.5308459807229</v>
      </c>
      <c r="F23" s="6">
        <f>ROUND(2*E23,0)/2</f>
        <v>1941.5</v>
      </c>
      <c r="G23" s="6">
        <f>+C23-(C$7+F23*C$8)</f>
        <v>1.237550000223564E-2</v>
      </c>
      <c r="K23" s="6">
        <f>+G23</f>
        <v>1.237550000223564E-2</v>
      </c>
      <c r="O23" s="6">
        <f ca="1">+C$11+C$12*$F23</f>
        <v>1.6433811212327031E-2</v>
      </c>
      <c r="Q23" s="32">
        <f>+C23-15018.5</f>
        <v>40488.247000000003</v>
      </c>
      <c r="R23" s="8"/>
    </row>
    <row r="24" spans="1:21" s="6" customFormat="1" ht="12.95" customHeight="1" x14ac:dyDescent="0.2">
      <c r="A24" s="9" t="s">
        <v>49</v>
      </c>
      <c r="C24" s="14">
        <v>58099.604200000002</v>
      </c>
      <c r="D24" s="14">
        <v>2.0000000000000001E-4</v>
      </c>
      <c r="E24" s="6">
        <f>+(C24-C$7)/C$8</f>
        <v>8404.2372564512298</v>
      </c>
      <c r="F24" s="6">
        <f>ROUND(2*E24,0)/2</f>
        <v>8404</v>
      </c>
      <c r="G24" s="6">
        <f>+C24-(C$7+F24*C$8)</f>
        <v>9.5187999999325257E-2</v>
      </c>
      <c r="K24" s="6">
        <f>+G24</f>
        <v>9.5187999999325257E-2</v>
      </c>
      <c r="O24" s="6">
        <f ca="1">+C$11+C$12*$F24</f>
        <v>9.3720687808433331E-2</v>
      </c>
      <c r="Q24" s="32">
        <f>+C24-15018.5</f>
        <v>43081.104200000002</v>
      </c>
      <c r="R24" s="8"/>
    </row>
    <row r="25" spans="1:21" s="6" customFormat="1" ht="12.95" customHeight="1" x14ac:dyDescent="0.2">
      <c r="R25" s="8"/>
    </row>
    <row r="26" spans="1:21" s="6" customFormat="1" ht="12.95" customHeight="1" x14ac:dyDescent="0.2">
      <c r="R26" s="8"/>
    </row>
    <row r="27" spans="1:21" s="6" customFormat="1" ht="12.95" customHeight="1" x14ac:dyDescent="0.2">
      <c r="R27" s="8"/>
    </row>
    <row r="28" spans="1:21" s="6" customFormat="1" ht="12.95" customHeight="1" x14ac:dyDescent="0.2">
      <c r="R28" s="8"/>
    </row>
    <row r="29" spans="1:21" s="6" customFormat="1" ht="12.95" customHeight="1" x14ac:dyDescent="0.2">
      <c r="R29" s="8"/>
    </row>
    <row r="30" spans="1:21" s="6" customFormat="1" ht="12.95" customHeight="1" x14ac:dyDescent="0.2">
      <c r="R30" s="8"/>
    </row>
    <row r="31" spans="1:21" s="6" customFormat="1" ht="12.95" customHeight="1" x14ac:dyDescent="0.2">
      <c r="R31" s="8"/>
    </row>
    <row r="32" spans="1:21" s="6" customFormat="1" ht="12.95" customHeight="1" x14ac:dyDescent="0.2">
      <c r="R32" s="8"/>
    </row>
    <row r="33" spans="18:18" s="6" customFormat="1" ht="12.95" customHeight="1" x14ac:dyDescent="0.2">
      <c r="R33" s="8"/>
    </row>
    <row r="34" spans="18:18" s="6" customFormat="1" ht="12.95" customHeight="1" x14ac:dyDescent="0.2">
      <c r="R34" s="8"/>
    </row>
    <row r="35" spans="18:18" s="6" customFormat="1" ht="12.95" customHeight="1" x14ac:dyDescent="0.2">
      <c r="R35" s="8"/>
    </row>
    <row r="36" spans="18:18" s="6" customFormat="1" ht="12.95" customHeight="1" x14ac:dyDescent="0.2">
      <c r="R36" s="8"/>
    </row>
    <row r="37" spans="18:18" s="6" customFormat="1" ht="12.95" customHeight="1" x14ac:dyDescent="0.2">
      <c r="R37" s="8"/>
    </row>
    <row r="38" spans="18:18" s="6" customFormat="1" ht="12.95" customHeight="1" x14ac:dyDescent="0.2">
      <c r="R38" s="8"/>
    </row>
    <row r="39" spans="18:18" s="6" customFormat="1" ht="12.95" customHeight="1" x14ac:dyDescent="0.2">
      <c r="R39" s="8"/>
    </row>
  </sheetData>
  <sheetProtection selectLockedCells="1" selectUnlockedCells="1"/>
  <sortState xmlns:xlrd2="http://schemas.microsoft.com/office/spreadsheetml/2017/richdata2" ref="A21:W29">
    <sortCondition ref="C21:C29"/>
  </sortState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2024-03-04T04:45:18Z</dcterms:created>
  <dcterms:modified xsi:type="dcterms:W3CDTF">2024-03-04T04:45:18Z</dcterms:modified>
</cp:coreProperties>
</file>