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9EAC791-C7D6-4D2B-BDEB-BB78F1D8520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E15" i="1" s="1"/>
  <c r="A21" i="1"/>
  <c r="H20" i="1"/>
  <c r="C21" i="1"/>
  <c r="C17" i="1"/>
  <c r="E21" i="1"/>
  <c r="F21" i="1"/>
  <c r="E22" i="1"/>
  <c r="F22" i="1"/>
  <c r="G22" i="1"/>
  <c r="I22" i="1"/>
  <c r="Q22" i="1"/>
  <c r="Q21" i="1"/>
  <c r="G21" i="1"/>
  <c r="H21" i="1"/>
  <c r="C11" i="1"/>
  <c r="C12" i="1"/>
  <c r="C16" i="1" l="1"/>
  <c r="D18" i="1" s="1"/>
  <c r="C15" i="1"/>
  <c r="O21" i="1"/>
  <c r="O22" i="1"/>
  <c r="E16" i="1" l="1"/>
  <c r="E17" i="1" s="1"/>
  <c r="C18" i="1"/>
</calcChain>
</file>

<file path=xl/sharedStrings.xml><?xml version="1.0" encoding="utf-8"?>
<sst xmlns="http://schemas.openxmlformats.org/spreadsheetml/2006/main" count="52" uniqueCount="48">
  <si>
    <t>System Type:</t>
  </si>
  <si>
    <t>ED</t>
  </si>
  <si>
    <t>G0024-0063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</si>
  <si>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</si>
  <si>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</si>
  <si>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</si>
  <si>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</si>
  <si>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</si>
  <si>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</si>
  <si>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</si>
  <si>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</si>
  <si>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</si>
  <si>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</si>
  <si>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</si>
  <si>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</si>
  <si>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</si>
  <si>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</si>
  <si>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</si>
  <si>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</si>
  <si>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</si>
  <si>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</si>
  <si>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</si>
  <si>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</si>
  <si>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</si>
  <si>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</si>
  <si>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</si>
  <si>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</si>
  <si>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</si>
  <si>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</si>
  <si>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</si>
  <si>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</si>
  <si>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</si>
  <si>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</si>
  <si>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</si>
  <si>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</si>
  <si>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IBVS</t>
  </si>
  <si>
    <t>S3</t>
  </si>
  <si>
    <t>S4</t>
  </si>
  <si>
    <t>S5</t>
  </si>
  <si>
    <t>S6</t>
  </si>
  <si>
    <t>Misc</t>
  </si>
  <si>
    <t>Lin Fit</t>
  </si>
  <si>
    <t>Q. Fit</t>
  </si>
  <si>
    <t>Date</t>
  </si>
  <si>
    <t>BAD</t>
  </si>
  <si>
    <t>IBVS 5871</t>
  </si>
  <si>
    <t>I</t>
  </si>
  <si>
    <t>KQ Psc / GSC 0024-0063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</si>
</sst>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6" formatCode="m/d/yyyy"/>
  </numFmts>
  <fonts count="12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vertical="top"/>
    </xf>
    <xf numFmtId="0" fontId="11" fillId="0" borderId="1" applyNumberFormat="0" applyFill="0" applyProtection="0">
      <alignment vertical="top"/>
    </xf>
  </cellStyleXfs>
  <cellXfs count="34">
    <xf numFmtId="0" fontId="0" fillId="0" borderId="0" xfId="0">
      <alignment vertical="top"/>
    </xf>
    <xf numFmtId="0" fontId="0" fillId="0" borderId="0" xfId="0" applyFill="1" applyAlignment="1"/>
    <xf numFmtId="0" fontId="3" fillId="0" borderId="0" xfId="0" applyFont="1" applyFill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6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Psc - O-C Diagr.</a:t>
            </a:r>
          </a:p>
        </c:rich>
      </c:tx>
      <c:layout>
        <c:manualLayout>
          <c:xMode val="edge"/>
          <c:yMode val="edge"/>
          <c:x val="0.3403617620086645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12059599770861"/>
          <c:y val="0.25825901563384374"/>
          <c:w val="0.80120540845418431"/>
          <c:h val="0.5255270666967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1266</c:v>
                </c:pt>
              </c:numCache>
            </c:numRef>
          </c:xVal>
          <c:yVal>
            <c:numRef>
              <c:f>Active!$H$21:$H$220</c:f>
              <c:numCache>
                <c:formatCode>General</c:formatCode>
                <c:ptCount val="2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9D-45C1-A51A-110D4E316F1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1266</c:v>
                </c:pt>
              </c:numCache>
            </c:numRef>
          </c:xVal>
          <c:yVal>
            <c:numRef>
              <c:f>Active!$I$21:$I$220</c:f>
              <c:numCache>
                <c:formatCode>General</c:formatCode>
                <c:ptCount val="200"/>
                <c:pt idx="1">
                  <c:v>-2.9680000006919727E-3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9D-45C1-A51A-110D4E316F1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1266</c:v>
                </c:pt>
              </c:numCache>
            </c:numRef>
          </c:xVal>
          <c:yVal>
            <c:numRef>
              <c:f>Active!$J$21:$J$220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9D-45C1-A51A-110D4E316F1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1266</c:v>
                </c:pt>
              </c:numCache>
            </c:numRef>
          </c:xVal>
          <c:yVal>
            <c:numRef>
              <c:f>Active!$K$21:$K$220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9D-45C1-A51A-110D4E316F1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1266</c:v>
                </c:pt>
              </c:numCache>
            </c:numRef>
          </c:xVal>
          <c:yVal>
            <c:numRef>
              <c:f>Active!$L$21:$L$220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9D-45C1-A51A-110D4E316F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1266</c:v>
                </c:pt>
              </c:numCache>
            </c:numRef>
          </c:xVal>
          <c:yVal>
            <c:numRef>
              <c:f>Active!$M$21:$M$220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9D-45C1-A51A-110D4E316F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1266</c:v>
                </c:pt>
              </c:numCache>
            </c:numRef>
          </c:xVal>
          <c:yVal>
            <c:numRef>
              <c:f>Active!$N$21:$N$220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9D-45C1-A51A-110D4E316F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1266</c:v>
                </c:pt>
              </c:numCache>
            </c:numRef>
          </c:xVal>
          <c:yVal>
            <c:numRef>
              <c:f>Active!$O$21:$O$220</c:f>
              <c:numCache>
                <c:formatCode>General</c:formatCode>
                <c:ptCount val="200"/>
                <c:pt idx="0">
                  <c:v>0</c:v>
                </c:pt>
                <c:pt idx="1">
                  <c:v>-2.9680000006919727E-3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9D-45C1-A51A-110D4E316F1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1266</c:v>
                </c:pt>
              </c:numCache>
            </c:numRef>
          </c:xVal>
          <c:yVal>
            <c:numRef>
              <c:f>Active!$R$21:$R$220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9D-45C1-A51A-110D4E31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194960"/>
        <c:axId val="1"/>
      </c:scatterChart>
      <c:valAx>
        <c:axId val="79519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61477405685731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0843373493979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1949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72304967903108"/>
          <c:y val="0.91591875339906836"/>
          <c:w val="0.81325364449925686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86F87D4-7C3A-BD98-86A8-2F480F10B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9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47</v>
      </c>
    </row>
    <row r="2" spans="1:7" s="5" customFormat="1" ht="12.95" customHeight="1" x14ac:dyDescent="0.2">
      <c r="A2" s="5" t="s">
        <v>0</v>
      </c>
      <c r="B2" s="5" t="s">
        <v>1</v>
      </c>
      <c r="C2" s="6"/>
      <c r="D2" s="6"/>
      <c r="E2" s="5" t="s">
        <v>2</v>
      </c>
      <c r="F2" s="5" t="s">
        <v>2</v>
      </c>
    </row>
    <row r="3" spans="1:7" s="5" customFormat="1" ht="12.95" customHeight="1" x14ac:dyDescent="0.2">
      <c r="F3" s="7"/>
    </row>
    <row r="4" spans="1:7" s="5" customFormat="1" ht="12.95" customHeight="1" x14ac:dyDescent="0.2">
      <c r="A4" s="8" t="s">
        <v>3</v>
      </c>
      <c r="C4" s="9" t="s">
        <v>4</v>
      </c>
      <c r="D4" s="10" t="s">
        <v>4</v>
      </c>
      <c r="F4" s="7"/>
    </row>
    <row r="5" spans="1:7" s="5" customFormat="1" ht="12.95" customHeight="1" x14ac:dyDescent="0.2">
      <c r="F5" s="7"/>
    </row>
    <row r="6" spans="1:7" s="5" customFormat="1" ht="12.95" customHeight="1" x14ac:dyDescent="0.2">
      <c r="A6" s="8" t="s">
        <v>5</v>
      </c>
      <c r="F6" s="7"/>
    </row>
    <row r="7" spans="1:7" s="5" customFormat="1" ht="12.95" customHeight="1" x14ac:dyDescent="0.2">
      <c r="A7" s="5" t="s">
        <v>6</v>
      </c>
      <c r="C7" s="33">
        <v>52943.684999999998</v>
      </c>
      <c r="D7" s="12" t="s">
        <v>7</v>
      </c>
      <c r="F7" s="7"/>
    </row>
    <row r="8" spans="1:7" s="5" customFormat="1" ht="12.95" customHeight="1" x14ac:dyDescent="0.2">
      <c r="A8" s="5" t="s">
        <v>8</v>
      </c>
      <c r="C8" s="33">
        <v>1.462048</v>
      </c>
      <c r="D8" s="12" t="s">
        <v>7</v>
      </c>
      <c r="F8" s="7"/>
    </row>
    <row r="9" spans="1:7" s="5" customFormat="1" ht="12.95" customHeight="1" x14ac:dyDescent="0.2">
      <c r="A9" s="13" t="s">
        <v>9</v>
      </c>
      <c r="B9" s="7"/>
      <c r="C9" s="14">
        <v>-9.5</v>
      </c>
      <c r="D9" s="7" t="s">
        <v>10</v>
      </c>
      <c r="E9" s="7"/>
      <c r="F9" s="7"/>
    </row>
    <row r="10" spans="1:7" s="5" customFormat="1" ht="12.95" customHeight="1" x14ac:dyDescent="0.2">
      <c r="A10" s="7"/>
      <c r="B10" s="7"/>
      <c r="C10" s="15" t="s">
        <v>11</v>
      </c>
      <c r="D10" s="15" t="s">
        <v>12</v>
      </c>
      <c r="E10" s="7"/>
      <c r="F10" s="7"/>
    </row>
    <row r="11" spans="1:7" s="5" customFormat="1" ht="12.95" customHeight="1" x14ac:dyDescent="0.2">
      <c r="A11" s="7" t="s">
        <v>13</v>
      </c>
      <c r="B11" s="7"/>
      <c r="C11" s="16">
        <f ca="1">INTERCEPT(INDIRECT($G$11):G992,INDIRECT($F$11):F992)</f>
        <v>0</v>
      </c>
      <c r="D11" s="17"/>
      <c r="E11" s="7"/>
      <c r="F11" s="18" t="str">
        <f>"F"&amp;E19</f>
        <v>F21</v>
      </c>
      <c r="G11" s="19" t="str">
        <f>"G"&amp;E19</f>
        <v>G21</v>
      </c>
    </row>
    <row r="12" spans="1:7" s="5" customFormat="1" ht="12.95" customHeight="1" x14ac:dyDescent="0.2">
      <c r="A12" s="7" t="s">
        <v>14</v>
      </c>
      <c r="B12" s="7"/>
      <c r="C12" s="16">
        <f ca="1">SLOPE(INDIRECT($G$11):G992,INDIRECT($F$11):F992)</f>
        <v>-2.344391785696661E-6</v>
      </c>
      <c r="D12" s="17"/>
      <c r="E12" s="7"/>
      <c r="F12" s="7"/>
    </row>
    <row r="13" spans="1:7" s="5" customFormat="1" ht="12.95" customHeight="1" x14ac:dyDescent="0.2">
      <c r="A13" s="7" t="s">
        <v>15</v>
      </c>
      <c r="B13" s="7"/>
      <c r="C13" s="17" t="s">
        <v>16</v>
      </c>
      <c r="D13" s="20" t="s">
        <v>17</v>
      </c>
      <c r="E13" s="14">
        <v>1</v>
      </c>
      <c r="F13" s="7"/>
    </row>
    <row r="14" spans="1:7" s="5" customFormat="1" ht="12.95" customHeight="1" x14ac:dyDescent="0.2">
      <c r="A14" s="7"/>
      <c r="B14" s="7"/>
      <c r="C14" s="7"/>
      <c r="D14" s="20" t="s">
        <v>18</v>
      </c>
      <c r="E14" s="16">
        <f ca="1">NOW()+15018.5+$C$9/24</f>
        <v>60373.750806249998</v>
      </c>
      <c r="F14" s="7"/>
    </row>
    <row r="15" spans="1:7" s="5" customFormat="1" ht="12.95" customHeight="1" x14ac:dyDescent="0.2">
      <c r="A15" s="21" t="s">
        <v>19</v>
      </c>
      <c r="B15" s="7"/>
      <c r="C15" s="22">
        <f ca="1">(C7+C11)+(C8+C12)*INT(MAX(F21:F3533))</f>
        <v>54794.6348</v>
      </c>
      <c r="D15" s="20" t="s">
        <v>20</v>
      </c>
      <c r="E15" s="16">
        <f ca="1">ROUND(2*(E14-$C$7)/$C$8,0)/2+E13</f>
        <v>5083</v>
      </c>
      <c r="F15" s="7"/>
    </row>
    <row r="16" spans="1:7" s="5" customFormat="1" ht="12.95" customHeight="1" x14ac:dyDescent="0.2">
      <c r="A16" s="21" t="s">
        <v>21</v>
      </c>
      <c r="B16" s="7"/>
      <c r="C16" s="22">
        <f ca="1">+C8+C12</f>
        <v>1.4620456556082144</v>
      </c>
      <c r="D16" s="20" t="s">
        <v>22</v>
      </c>
      <c r="E16" s="19">
        <f ca="1">ROUND(2*(E14-$C$15)/$C$16,0)/2+E13</f>
        <v>3817</v>
      </c>
      <c r="F16" s="7"/>
    </row>
    <row r="17" spans="1:18" s="5" customFormat="1" ht="12.95" customHeight="1" x14ac:dyDescent="0.2">
      <c r="A17" s="20" t="s">
        <v>23</v>
      </c>
      <c r="B17" s="7"/>
      <c r="C17" s="7">
        <f>COUNT(C21:C2191)</f>
        <v>2</v>
      </c>
      <c r="D17" s="20" t="s">
        <v>24</v>
      </c>
      <c r="E17" s="23">
        <f ca="1">+$C$15+$C$16*E16-15018.5-$C$9/24</f>
        <v>45357.158900789887</v>
      </c>
      <c r="F17" s="7"/>
    </row>
    <row r="18" spans="1:18" s="5" customFormat="1" ht="12.95" customHeight="1" x14ac:dyDescent="0.2">
      <c r="A18" s="21" t="s">
        <v>25</v>
      </c>
      <c r="B18" s="7"/>
      <c r="C18" s="24">
        <f ca="1">+C15</f>
        <v>54794.6348</v>
      </c>
      <c r="D18" s="25">
        <f ca="1">+C16</f>
        <v>1.4620456556082144</v>
      </c>
      <c r="E18" s="26" t="s">
        <v>26</v>
      </c>
      <c r="F18" s="7"/>
    </row>
    <row r="19" spans="1:18" s="5" customFormat="1" ht="12.95" customHeight="1" x14ac:dyDescent="0.2">
      <c r="A19" s="27" t="s">
        <v>27</v>
      </c>
      <c r="E19" s="28">
        <v>21</v>
      </c>
      <c r="F19" s="7"/>
    </row>
    <row r="20" spans="1:18" s="5" customFormat="1" ht="12.95" customHeight="1" x14ac:dyDescent="0.2">
      <c r="A20" s="29" t="s">
        <v>28</v>
      </c>
      <c r="B20" s="29" t="s">
        <v>29</v>
      </c>
      <c r="C20" s="29" t="s">
        <v>30</v>
      </c>
      <c r="D20" s="29" t="s">
        <v>31</v>
      </c>
      <c r="E20" s="29" t="s">
        <v>32</v>
      </c>
      <c r="F20" s="29" t="s">
        <v>33</v>
      </c>
      <c r="G20" s="29" t="s">
        <v>34</v>
      </c>
      <c r="H20" s="30" t="str">
        <f>A21</f>
        <v>VSX</v>
      </c>
      <c r="I20" s="30" t="s">
        <v>35</v>
      </c>
      <c r="J20" s="30" t="s">
        <v>36</v>
      </c>
      <c r="K20" s="30" t="s">
        <v>37</v>
      </c>
      <c r="L20" s="30" t="s">
        <v>38</v>
      </c>
      <c r="M20" s="30" t="s">
        <v>39</v>
      </c>
      <c r="N20" s="30" t="s">
        <v>40</v>
      </c>
      <c r="O20" s="30" t="s">
        <v>41</v>
      </c>
      <c r="P20" s="30" t="s">
        <v>42</v>
      </c>
      <c r="Q20" s="29" t="s">
        <v>43</v>
      </c>
      <c r="R20" s="31" t="s">
        <v>44</v>
      </c>
    </row>
    <row r="21" spans="1:18" s="5" customFormat="1" ht="12.95" customHeight="1" x14ac:dyDescent="0.2">
      <c r="A21" s="5" t="str">
        <f>D7</f>
        <v>VSX</v>
      </c>
      <c r="C21" s="11">
        <f>C$7</f>
        <v>52943.684999999998</v>
      </c>
      <c r="D21" s="11" t="s">
        <v>16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0</v>
      </c>
      <c r="Q21" s="32">
        <f>+C21-15018.5</f>
        <v>37925.184999999998</v>
      </c>
    </row>
    <row r="22" spans="1:18" s="5" customFormat="1" ht="12.95" customHeight="1" x14ac:dyDescent="0.2">
      <c r="A22" s="3" t="s">
        <v>45</v>
      </c>
      <c r="B22" s="4" t="s">
        <v>46</v>
      </c>
      <c r="C22" s="3">
        <v>54794.6348</v>
      </c>
      <c r="D22" s="3">
        <v>5.9999999999999995E-4</v>
      </c>
      <c r="E22" s="5">
        <f>+(C22-C$7)/C$8</f>
        <v>1265.9979699708915</v>
      </c>
      <c r="F22" s="5">
        <f>ROUND(2*E22,0)/2</f>
        <v>1266</v>
      </c>
      <c r="G22" s="5">
        <f>+C22-(C$7+F22*C$8)</f>
        <v>-2.9680000006919727E-3</v>
      </c>
      <c r="I22" s="5">
        <f>+G22</f>
        <v>-2.9680000006919727E-3</v>
      </c>
      <c r="O22" s="5">
        <f ca="1">+C$11+C$12*$F22</f>
        <v>-2.9680000006919727E-3</v>
      </c>
      <c r="Q22" s="32">
        <f>+C22-15018.5</f>
        <v>39776.1348</v>
      </c>
    </row>
    <row r="23" spans="1:18" s="5" customFormat="1" ht="12.95" customHeight="1" x14ac:dyDescent="0.2">
      <c r="F23" s="7"/>
    </row>
    <row r="24" spans="1:18" s="5" customFormat="1" ht="12.95" customHeight="1" x14ac:dyDescent="0.2">
      <c r="F24" s="7"/>
    </row>
    <row r="25" spans="1:18" s="5" customFormat="1" ht="12.95" customHeight="1" x14ac:dyDescent="0.2">
      <c r="F25" s="7"/>
    </row>
    <row r="26" spans="1:18" s="5" customFormat="1" ht="12.95" customHeight="1" x14ac:dyDescent="0.2">
      <c r="F26" s="7"/>
    </row>
    <row r="27" spans="1:18" s="5" customFormat="1" ht="12.95" customHeight="1" x14ac:dyDescent="0.2">
      <c r="F27" s="7"/>
    </row>
    <row r="28" spans="1:18" s="5" customFormat="1" ht="12.95" customHeight="1" x14ac:dyDescent="0.2">
      <c r="F28" s="7"/>
    </row>
    <row r="29" spans="1:18" s="5" customFormat="1" ht="12.95" customHeight="1" x14ac:dyDescent="0.2">
      <c r="F29" s="7"/>
    </row>
    <row r="30" spans="1:18" s="5" customFormat="1" ht="12.95" customHeight="1" x14ac:dyDescent="0.2">
      <c r="F30" s="7"/>
    </row>
    <row r="31" spans="1:18" s="5" customFormat="1" ht="12.95" customHeight="1" x14ac:dyDescent="0.2">
      <c r="F31" s="7"/>
    </row>
    <row r="32" spans="1:18" s="5" customFormat="1" ht="12.95" customHeight="1" x14ac:dyDescent="0.2">
      <c r="F32" s="7"/>
    </row>
    <row r="33" spans="6:6" s="5" customFormat="1" ht="12.95" customHeight="1" x14ac:dyDescent="0.2">
      <c r="F33" s="7"/>
    </row>
    <row r="34" spans="6:6" s="5" customFormat="1" ht="12.95" customHeight="1" x14ac:dyDescent="0.2">
      <c r="F34" s="7"/>
    </row>
    <row r="35" spans="6:6" s="5" customFormat="1" ht="12.95" customHeight="1" x14ac:dyDescent="0.2">
      <c r="F35" s="7"/>
    </row>
    <row r="36" spans="6:6" s="5" customFormat="1" ht="12.95" customHeight="1" x14ac:dyDescent="0.2">
      <c r="F36" s="7"/>
    </row>
    <row r="37" spans="6:6" s="5" customFormat="1" ht="12.95" customHeight="1" x14ac:dyDescent="0.2">
      <c r="F37" s="7"/>
    </row>
    <row r="38" spans="6:6" s="5" customFormat="1" ht="12.95" customHeight="1" x14ac:dyDescent="0.2">
      <c r="F38" s="7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2024-03-04T05:01:09Z</dcterms:created>
  <dcterms:modified xsi:type="dcterms:W3CDTF">2024-03-04T05:01:09Z</dcterms:modified>
</cp:coreProperties>
</file>