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BCDBA62-E50F-45FE-AFC9-4C600F775E5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I25" i="1"/>
  <c r="Q25" i="1"/>
  <c r="E26" i="1"/>
  <c r="F26" i="1"/>
  <c r="G26" i="1"/>
  <c r="I26" i="1"/>
  <c r="Q26" i="1"/>
  <c r="E27" i="1"/>
  <c r="F27" i="1"/>
  <c r="G27" i="1"/>
  <c r="I27" i="1"/>
  <c r="Q27" i="1"/>
  <c r="E28" i="1"/>
  <c r="F28" i="1"/>
  <c r="G28" i="1"/>
  <c r="I28" i="1"/>
  <c r="Q28" i="1"/>
  <c r="E29" i="1"/>
  <c r="F29" i="1"/>
  <c r="G29" i="1"/>
  <c r="I29" i="1"/>
  <c r="Q29" i="1"/>
  <c r="E30" i="1"/>
  <c r="F30" i="1"/>
  <c r="G30" i="1"/>
  <c r="I30" i="1"/>
  <c r="Q30" i="1"/>
  <c r="E31" i="1"/>
  <c r="F31" i="1"/>
  <c r="G31" i="1"/>
  <c r="I31" i="1"/>
  <c r="Q31" i="1"/>
  <c r="E32" i="1"/>
  <c r="F32" i="1"/>
  <c r="G32" i="1"/>
  <c r="I32" i="1"/>
  <c r="Q32" i="1"/>
  <c r="E33" i="1"/>
  <c r="F33" i="1"/>
  <c r="G33" i="1"/>
  <c r="I33" i="1"/>
  <c r="Q33" i="1"/>
  <c r="E34" i="1"/>
  <c r="F34" i="1"/>
  <c r="G34" i="1"/>
  <c r="I34" i="1"/>
  <c r="Q34" i="1"/>
  <c r="E35" i="1"/>
  <c r="F35" i="1"/>
  <c r="G35" i="1"/>
  <c r="I35" i="1"/>
  <c r="Q35" i="1"/>
  <c r="E36" i="1"/>
  <c r="F36" i="1"/>
  <c r="G36" i="1"/>
  <c r="I36" i="1"/>
  <c r="Q36" i="1"/>
  <c r="E22" i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1" i="1"/>
  <c r="C12" i="1"/>
  <c r="C16" i="1" l="1"/>
  <c r="D18" i="1" s="1"/>
  <c r="O33" i="1"/>
  <c r="S33" i="1" s="1"/>
  <c r="O29" i="1"/>
  <c r="S29" i="1" s="1"/>
  <c r="O36" i="1"/>
  <c r="S36" i="1" s="1"/>
  <c r="O34" i="1"/>
  <c r="S34" i="1" s="1"/>
  <c r="O25" i="1"/>
  <c r="S25" i="1" s="1"/>
  <c r="O23" i="1"/>
  <c r="S23" i="1" s="1"/>
  <c r="O22" i="1"/>
  <c r="S22" i="1" s="1"/>
  <c r="O26" i="1"/>
  <c r="S26" i="1" s="1"/>
  <c r="O28" i="1"/>
  <c r="S28" i="1" s="1"/>
  <c r="O31" i="1"/>
  <c r="S31" i="1" s="1"/>
  <c r="C15" i="1"/>
  <c r="O24" i="1"/>
  <c r="S24" i="1" s="1"/>
  <c r="O32" i="1"/>
  <c r="S32" i="1" s="1"/>
  <c r="O21" i="1"/>
  <c r="S21" i="1" s="1"/>
  <c r="O30" i="1"/>
  <c r="S30" i="1" s="1"/>
  <c r="O27" i="1"/>
  <c r="S27" i="1" s="1"/>
  <c r="O35" i="1"/>
  <c r="S35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<sst xmlns="http://schemas.openxmlformats.org/spreadsheetml/2006/main" count="82" uniqueCount="55">
  <si>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</si>
  <si>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</si>
  <si>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</si>
  <si>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</si>
  <si>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</si>
  <si>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</si>
  <si>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</si>
  <si>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</si>
  <si>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</si>
  <si>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</si>
  <si>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</si>
  <si>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</si>
  <si>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</si>
  <si>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</si>
  <si>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</si>
  <si>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</si>
  <si>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</si>
  <si>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</si>
  <si>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</si>
  <si>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</si>
  <si>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</si>
  <si>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</si>
  <si>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</si>
  <si>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</si>
  <si>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</si>
  <si>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</si>
  <si>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</si>
  <si>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</si>
  <si>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</si>
  <si>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</si>
  <si>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</si>
  <si>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</si>
  <si>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</si>
  <si>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</si>
  <si>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</si>
  <si>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</si>
  <si>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</si>
  <si>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</si>
  <si>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</si>
  <si>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</si>
  <si>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</si>
  <si>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</si>
  <si>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</si>
  <si>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G1762-0103</t>
  </si>
  <si>
    <t>G1762-0103_Psc.xls</t>
  </si>
  <si>
    <t>ESD</t>
  </si>
  <si>
    <t>Psc</t>
  </si>
  <si>
    <t>VSX</t>
  </si>
  <si>
    <t>IBVS 5960</t>
  </si>
  <si>
    <t>I</t>
  </si>
  <si>
    <t>IBVS 6011</t>
  </si>
  <si>
    <t>IBVS 6042</t>
  </si>
  <si>
    <t>II</t>
  </si>
  <si>
    <t>JAVSO..47..263</t>
  </si>
  <si>
    <t>KU Psc / GSC 1762-0103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</si>
</sst>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KU Psc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9005</c:v>
                </c:pt>
                <c:pt idx="2">
                  <c:v>10439</c:v>
                </c:pt>
                <c:pt idx="3">
                  <c:v>11728.5</c:v>
                </c:pt>
                <c:pt idx="4">
                  <c:v>19243.5</c:v>
                </c:pt>
                <c:pt idx="5">
                  <c:v>19243.5</c:v>
                </c:pt>
                <c:pt idx="6">
                  <c:v>19243.5</c:v>
                </c:pt>
                <c:pt idx="7">
                  <c:v>19244</c:v>
                </c:pt>
                <c:pt idx="8">
                  <c:v>19244</c:v>
                </c:pt>
                <c:pt idx="9">
                  <c:v>19244</c:v>
                </c:pt>
                <c:pt idx="10">
                  <c:v>19250.5</c:v>
                </c:pt>
                <c:pt idx="11">
                  <c:v>19250.5</c:v>
                </c:pt>
                <c:pt idx="12">
                  <c:v>19250.5</c:v>
                </c:pt>
                <c:pt idx="13">
                  <c:v>19251</c:v>
                </c:pt>
                <c:pt idx="14">
                  <c:v>19251</c:v>
                </c:pt>
                <c:pt idx="15">
                  <c:v>19251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C3-4520-8BBE-EB885AD442F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9005</c:v>
                </c:pt>
                <c:pt idx="2">
                  <c:v>10439</c:v>
                </c:pt>
                <c:pt idx="3">
                  <c:v>11728.5</c:v>
                </c:pt>
                <c:pt idx="4">
                  <c:v>19243.5</c:v>
                </c:pt>
                <c:pt idx="5">
                  <c:v>19243.5</c:v>
                </c:pt>
                <c:pt idx="6">
                  <c:v>19243.5</c:v>
                </c:pt>
                <c:pt idx="7">
                  <c:v>19244</c:v>
                </c:pt>
                <c:pt idx="8">
                  <c:v>19244</c:v>
                </c:pt>
                <c:pt idx="9">
                  <c:v>19244</c:v>
                </c:pt>
                <c:pt idx="10">
                  <c:v>19250.5</c:v>
                </c:pt>
                <c:pt idx="11">
                  <c:v>19250.5</c:v>
                </c:pt>
                <c:pt idx="12">
                  <c:v>19250.5</c:v>
                </c:pt>
                <c:pt idx="13">
                  <c:v>19251</c:v>
                </c:pt>
                <c:pt idx="14">
                  <c:v>19251</c:v>
                </c:pt>
                <c:pt idx="15">
                  <c:v>19251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-1.7920000173035078E-2</c:v>
                </c:pt>
                <c:pt idx="2">
                  <c:v>-1.9576000180677511E-2</c:v>
                </c:pt>
                <c:pt idx="3">
                  <c:v>-2.4094000182230957E-2</c:v>
                </c:pt>
                <c:pt idx="4">
                  <c:v>-4.4454000177211128E-2</c:v>
                </c:pt>
                <c:pt idx="5">
                  <c:v>-4.3554000178119168E-2</c:v>
                </c:pt>
                <c:pt idx="6">
                  <c:v>-4.2654000179027207E-2</c:v>
                </c:pt>
                <c:pt idx="7">
                  <c:v>-4.4296000174654182E-2</c:v>
                </c:pt>
                <c:pt idx="8">
                  <c:v>-4.3396000175562222E-2</c:v>
                </c:pt>
                <c:pt idx="9">
                  <c:v>-4.2396000178996474E-2</c:v>
                </c:pt>
                <c:pt idx="10">
                  <c:v>-4.4842000184871722E-2</c:v>
                </c:pt>
                <c:pt idx="11">
                  <c:v>-4.3942000185779762E-2</c:v>
                </c:pt>
                <c:pt idx="12">
                  <c:v>-4.2942000181938056E-2</c:v>
                </c:pt>
                <c:pt idx="13">
                  <c:v>-4.4884000184538309E-2</c:v>
                </c:pt>
                <c:pt idx="14">
                  <c:v>-4.3884000180696603E-2</c:v>
                </c:pt>
                <c:pt idx="15">
                  <c:v>-4.2884000184130855E-2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C3-4520-8BBE-EB885AD442F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9005</c:v>
                </c:pt>
                <c:pt idx="2">
                  <c:v>10439</c:v>
                </c:pt>
                <c:pt idx="3">
                  <c:v>11728.5</c:v>
                </c:pt>
                <c:pt idx="4">
                  <c:v>19243.5</c:v>
                </c:pt>
                <c:pt idx="5">
                  <c:v>19243.5</c:v>
                </c:pt>
                <c:pt idx="6">
                  <c:v>19243.5</c:v>
                </c:pt>
                <c:pt idx="7">
                  <c:v>19244</c:v>
                </c:pt>
                <c:pt idx="8">
                  <c:v>19244</c:v>
                </c:pt>
                <c:pt idx="9">
                  <c:v>19244</c:v>
                </c:pt>
                <c:pt idx="10">
                  <c:v>19250.5</c:v>
                </c:pt>
                <c:pt idx="11">
                  <c:v>19250.5</c:v>
                </c:pt>
                <c:pt idx="12">
                  <c:v>19250.5</c:v>
                </c:pt>
                <c:pt idx="13">
                  <c:v>19251</c:v>
                </c:pt>
                <c:pt idx="14">
                  <c:v>19251</c:v>
                </c:pt>
                <c:pt idx="15">
                  <c:v>19251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C3-4520-8BBE-EB885AD442F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9005</c:v>
                </c:pt>
                <c:pt idx="2">
                  <c:v>10439</c:v>
                </c:pt>
                <c:pt idx="3">
                  <c:v>11728.5</c:v>
                </c:pt>
                <c:pt idx="4">
                  <c:v>19243.5</c:v>
                </c:pt>
                <c:pt idx="5">
                  <c:v>19243.5</c:v>
                </c:pt>
                <c:pt idx="6">
                  <c:v>19243.5</c:v>
                </c:pt>
                <c:pt idx="7">
                  <c:v>19244</c:v>
                </c:pt>
                <c:pt idx="8">
                  <c:v>19244</c:v>
                </c:pt>
                <c:pt idx="9">
                  <c:v>19244</c:v>
                </c:pt>
                <c:pt idx="10">
                  <c:v>19250.5</c:v>
                </c:pt>
                <c:pt idx="11">
                  <c:v>19250.5</c:v>
                </c:pt>
                <c:pt idx="12">
                  <c:v>19250.5</c:v>
                </c:pt>
                <c:pt idx="13">
                  <c:v>19251</c:v>
                </c:pt>
                <c:pt idx="14">
                  <c:v>19251</c:v>
                </c:pt>
                <c:pt idx="15">
                  <c:v>19251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C3-4520-8BBE-EB885AD442F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9005</c:v>
                </c:pt>
                <c:pt idx="2">
                  <c:v>10439</c:v>
                </c:pt>
                <c:pt idx="3">
                  <c:v>11728.5</c:v>
                </c:pt>
                <c:pt idx="4">
                  <c:v>19243.5</c:v>
                </c:pt>
                <c:pt idx="5">
                  <c:v>19243.5</c:v>
                </c:pt>
                <c:pt idx="6">
                  <c:v>19243.5</c:v>
                </c:pt>
                <c:pt idx="7">
                  <c:v>19244</c:v>
                </c:pt>
                <c:pt idx="8">
                  <c:v>19244</c:v>
                </c:pt>
                <c:pt idx="9">
                  <c:v>19244</c:v>
                </c:pt>
                <c:pt idx="10">
                  <c:v>19250.5</c:v>
                </c:pt>
                <c:pt idx="11">
                  <c:v>19250.5</c:v>
                </c:pt>
                <c:pt idx="12">
                  <c:v>19250.5</c:v>
                </c:pt>
                <c:pt idx="13">
                  <c:v>19251</c:v>
                </c:pt>
                <c:pt idx="14">
                  <c:v>19251</c:v>
                </c:pt>
                <c:pt idx="15">
                  <c:v>19251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C3-4520-8BBE-EB885AD442F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9005</c:v>
                </c:pt>
                <c:pt idx="2">
                  <c:v>10439</c:v>
                </c:pt>
                <c:pt idx="3">
                  <c:v>11728.5</c:v>
                </c:pt>
                <c:pt idx="4">
                  <c:v>19243.5</c:v>
                </c:pt>
                <c:pt idx="5">
                  <c:v>19243.5</c:v>
                </c:pt>
                <c:pt idx="6">
                  <c:v>19243.5</c:v>
                </c:pt>
                <c:pt idx="7">
                  <c:v>19244</c:v>
                </c:pt>
                <c:pt idx="8">
                  <c:v>19244</c:v>
                </c:pt>
                <c:pt idx="9">
                  <c:v>19244</c:v>
                </c:pt>
                <c:pt idx="10">
                  <c:v>19250.5</c:v>
                </c:pt>
                <c:pt idx="11">
                  <c:v>19250.5</c:v>
                </c:pt>
                <c:pt idx="12">
                  <c:v>19250.5</c:v>
                </c:pt>
                <c:pt idx="13">
                  <c:v>19251</c:v>
                </c:pt>
                <c:pt idx="14">
                  <c:v>19251</c:v>
                </c:pt>
                <c:pt idx="15">
                  <c:v>19251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C3-4520-8BBE-EB885AD442F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9005</c:v>
                </c:pt>
                <c:pt idx="2">
                  <c:v>10439</c:v>
                </c:pt>
                <c:pt idx="3">
                  <c:v>11728.5</c:v>
                </c:pt>
                <c:pt idx="4">
                  <c:v>19243.5</c:v>
                </c:pt>
                <c:pt idx="5">
                  <c:v>19243.5</c:v>
                </c:pt>
                <c:pt idx="6">
                  <c:v>19243.5</c:v>
                </c:pt>
                <c:pt idx="7">
                  <c:v>19244</c:v>
                </c:pt>
                <c:pt idx="8">
                  <c:v>19244</c:v>
                </c:pt>
                <c:pt idx="9">
                  <c:v>19244</c:v>
                </c:pt>
                <c:pt idx="10">
                  <c:v>19250.5</c:v>
                </c:pt>
                <c:pt idx="11">
                  <c:v>19250.5</c:v>
                </c:pt>
                <c:pt idx="12">
                  <c:v>19250.5</c:v>
                </c:pt>
                <c:pt idx="13">
                  <c:v>19251</c:v>
                </c:pt>
                <c:pt idx="14">
                  <c:v>19251</c:v>
                </c:pt>
                <c:pt idx="15">
                  <c:v>19251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C3-4520-8BBE-EB885AD442F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9005</c:v>
                </c:pt>
                <c:pt idx="2">
                  <c:v>10439</c:v>
                </c:pt>
                <c:pt idx="3">
                  <c:v>11728.5</c:v>
                </c:pt>
                <c:pt idx="4">
                  <c:v>19243.5</c:v>
                </c:pt>
                <c:pt idx="5">
                  <c:v>19243.5</c:v>
                </c:pt>
                <c:pt idx="6">
                  <c:v>19243.5</c:v>
                </c:pt>
                <c:pt idx="7">
                  <c:v>19244</c:v>
                </c:pt>
                <c:pt idx="8">
                  <c:v>19244</c:v>
                </c:pt>
                <c:pt idx="9">
                  <c:v>19244</c:v>
                </c:pt>
                <c:pt idx="10">
                  <c:v>19250.5</c:v>
                </c:pt>
                <c:pt idx="11">
                  <c:v>19250.5</c:v>
                </c:pt>
                <c:pt idx="12">
                  <c:v>19250.5</c:v>
                </c:pt>
                <c:pt idx="13">
                  <c:v>19251</c:v>
                </c:pt>
                <c:pt idx="14">
                  <c:v>19251</c:v>
                </c:pt>
                <c:pt idx="15">
                  <c:v>19251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2.4473779043866148E-3</c:v>
                </c:pt>
                <c:pt idx="1">
                  <c:v>-1.9018325748785661E-2</c:v>
                </c:pt>
                <c:pt idx="2">
                  <c:v>-2.243662880693658E-2</c:v>
                </c:pt>
                <c:pt idx="3">
                  <c:v>-2.5510479430008837E-2</c:v>
                </c:pt>
                <c:pt idx="4">
                  <c:v>-4.3424389807975479E-2</c:v>
                </c:pt>
                <c:pt idx="5">
                  <c:v>-4.3424389807975479E-2</c:v>
                </c:pt>
                <c:pt idx="6">
                  <c:v>-4.3424389807975479E-2</c:v>
                </c:pt>
                <c:pt idx="7">
                  <c:v>-4.3425581684913471E-2</c:v>
                </c:pt>
                <c:pt idx="8">
                  <c:v>-4.3425581684913471E-2</c:v>
                </c:pt>
                <c:pt idx="9">
                  <c:v>-4.3425581684913471E-2</c:v>
                </c:pt>
                <c:pt idx="10">
                  <c:v>-4.3441076085107319E-2</c:v>
                </c:pt>
                <c:pt idx="11">
                  <c:v>-4.3441076085107319E-2</c:v>
                </c:pt>
                <c:pt idx="12">
                  <c:v>-4.3441076085107319E-2</c:v>
                </c:pt>
                <c:pt idx="13">
                  <c:v>-4.3442267962045311E-2</c:v>
                </c:pt>
                <c:pt idx="14">
                  <c:v>-4.3442267962045311E-2</c:v>
                </c:pt>
                <c:pt idx="15">
                  <c:v>-4.3442267962045311E-2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C3-4520-8BBE-EB885AD442F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9005</c:v>
                </c:pt>
                <c:pt idx="2">
                  <c:v>10439</c:v>
                </c:pt>
                <c:pt idx="3">
                  <c:v>11728.5</c:v>
                </c:pt>
                <c:pt idx="4">
                  <c:v>19243.5</c:v>
                </c:pt>
                <c:pt idx="5">
                  <c:v>19243.5</c:v>
                </c:pt>
                <c:pt idx="6">
                  <c:v>19243.5</c:v>
                </c:pt>
                <c:pt idx="7">
                  <c:v>19244</c:v>
                </c:pt>
                <c:pt idx="8">
                  <c:v>19244</c:v>
                </c:pt>
                <c:pt idx="9">
                  <c:v>19244</c:v>
                </c:pt>
                <c:pt idx="10">
                  <c:v>19250.5</c:v>
                </c:pt>
                <c:pt idx="11">
                  <c:v>19250.5</c:v>
                </c:pt>
                <c:pt idx="12">
                  <c:v>19250.5</c:v>
                </c:pt>
                <c:pt idx="13">
                  <c:v>19251</c:v>
                </c:pt>
                <c:pt idx="14">
                  <c:v>19251</c:v>
                </c:pt>
                <c:pt idx="15">
                  <c:v>19251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BC3-4520-8BBE-EB885AD44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302432"/>
        <c:axId val="1"/>
      </c:scatterChart>
      <c:valAx>
        <c:axId val="684302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302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837A7F1-BBB6-CB09-CE04-58167517C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54</v>
      </c>
      <c r="E1" t="s">
        <v>44</v>
      </c>
    </row>
    <row r="2" spans="1:7" s="10" customFormat="1" ht="12.95" customHeight="1" x14ac:dyDescent="0.2">
      <c r="A2" s="10" t="s">
        <v>24</v>
      </c>
      <c r="B2" s="10" t="s">
        <v>45</v>
      </c>
      <c r="C2" s="11" t="s">
        <v>42</v>
      </c>
      <c r="D2" s="12" t="s">
        <v>46</v>
      </c>
      <c r="E2" s="4" t="s">
        <v>43</v>
      </c>
      <c r="F2" s="10" t="e">
        <v>#N/A</v>
      </c>
    </row>
    <row r="3" spans="1:7" s="10" customFormat="1" ht="12.95" customHeight="1" thickBot="1" x14ac:dyDescent="0.25"/>
    <row r="4" spans="1:7" s="10" customFormat="1" ht="12.95" customHeight="1" thickTop="1" thickBot="1" x14ac:dyDescent="0.25">
      <c r="A4" s="13" t="s">
        <v>0</v>
      </c>
      <c r="C4" s="14" t="s">
        <v>41</v>
      </c>
      <c r="D4" s="15" t="s">
        <v>41</v>
      </c>
    </row>
    <row r="5" spans="1:7" s="10" customFormat="1" ht="12.95" customHeight="1" x14ac:dyDescent="0.2"/>
    <row r="6" spans="1:7" s="10" customFormat="1" ht="12.95" customHeight="1" x14ac:dyDescent="0.2">
      <c r="A6" s="13" t="s">
        <v>1</v>
      </c>
    </row>
    <row r="7" spans="1:7" s="10" customFormat="1" ht="12.95" customHeight="1" x14ac:dyDescent="0.2">
      <c r="A7" s="10" t="s">
        <v>2</v>
      </c>
      <c r="C7" s="42">
        <v>52872.842000000179</v>
      </c>
      <c r="D7" s="17" t="s">
        <v>47</v>
      </c>
    </row>
    <row r="8" spans="1:7" s="10" customFormat="1" ht="12.95" customHeight="1" x14ac:dyDescent="0.2">
      <c r="A8" s="10" t="s">
        <v>3</v>
      </c>
      <c r="C8" s="42">
        <v>0.28928399999999999</v>
      </c>
      <c r="D8" s="17" t="s">
        <v>47</v>
      </c>
    </row>
    <row r="9" spans="1:7" s="10" customFormat="1" ht="12.95" customHeight="1" x14ac:dyDescent="0.2">
      <c r="A9" s="18" t="s">
        <v>31</v>
      </c>
      <c r="C9" s="19">
        <v>-9.5</v>
      </c>
      <c r="D9" s="10" t="s">
        <v>32</v>
      </c>
    </row>
    <row r="10" spans="1:7" s="10" customFormat="1" ht="12.95" customHeight="1" thickBot="1" x14ac:dyDescent="0.25">
      <c r="C10" s="20" t="s">
        <v>20</v>
      </c>
      <c r="D10" s="20" t="s">
        <v>21</v>
      </c>
    </row>
    <row r="11" spans="1:7" s="10" customFormat="1" ht="12.95" customHeight="1" x14ac:dyDescent="0.2">
      <c r="A11" s="10" t="s">
        <v>15</v>
      </c>
      <c r="C11" s="21">
        <f ca="1">INTERCEPT(INDIRECT($G$11):G992,INDIRECT($F$11):F992)</f>
        <v>2.4473779043866148E-3</v>
      </c>
      <c r="D11" s="12"/>
      <c r="F11" s="22" t="str">
        <f>"F"&amp;E19</f>
        <v>F21</v>
      </c>
      <c r="G11" s="21" t="str">
        <f>"G"&amp;E19</f>
        <v>G21</v>
      </c>
    </row>
    <row r="12" spans="1:7" s="10" customFormat="1" ht="12.95" customHeight="1" x14ac:dyDescent="0.2">
      <c r="A12" s="10" t="s">
        <v>16</v>
      </c>
      <c r="C12" s="21">
        <f ca="1">SLOPE(INDIRECT($G$11):G992,INDIRECT($F$11):F992)</f>
        <v>-2.3837538759769322E-6</v>
      </c>
      <c r="D12" s="12"/>
    </row>
    <row r="13" spans="1:7" s="10" customFormat="1" ht="12.95" customHeight="1" x14ac:dyDescent="0.2">
      <c r="A13" s="10" t="s">
        <v>19</v>
      </c>
      <c r="C13" s="12" t="s">
        <v>13</v>
      </c>
      <c r="D13" s="23" t="s">
        <v>38</v>
      </c>
      <c r="E13" s="19">
        <v>1</v>
      </c>
    </row>
    <row r="14" spans="1:7" s="10" customFormat="1" ht="12.95" customHeight="1" x14ac:dyDescent="0.2">
      <c r="D14" s="23" t="s">
        <v>33</v>
      </c>
      <c r="E14" s="24">
        <f ca="1">NOW()+15018.5+$C$9/24</f>
        <v>60373.752450462962</v>
      </c>
    </row>
    <row r="15" spans="1:7" s="10" customFormat="1" ht="12.95" customHeight="1" x14ac:dyDescent="0.2">
      <c r="A15" s="25" t="s">
        <v>17</v>
      </c>
      <c r="C15" s="26">
        <f ca="1">(C7+C11)+(C8+C12)*INT(MAX(F21:F3533))</f>
        <v>58441.804841732213</v>
      </c>
      <c r="D15" s="23" t="s">
        <v>39</v>
      </c>
      <c r="E15" s="24">
        <f ca="1">ROUND(2*(E14-$C$7)/$C$8,0)/2+E13</f>
        <v>25930</v>
      </c>
    </row>
    <row r="16" spans="1:7" s="10" customFormat="1" ht="12.95" customHeight="1" x14ac:dyDescent="0.2">
      <c r="A16" s="13" t="s">
        <v>4</v>
      </c>
      <c r="C16" s="27">
        <f ca="1">+C8+C12</f>
        <v>0.28928161624612403</v>
      </c>
      <c r="D16" s="23" t="s">
        <v>40</v>
      </c>
      <c r="E16" s="21">
        <f ca="1">ROUND(2*(E14-$C$15)/$C$16,0)/2+E13</f>
        <v>6679.5</v>
      </c>
    </row>
    <row r="17" spans="1:19" s="10" customFormat="1" ht="12.95" customHeight="1" thickBot="1" x14ac:dyDescent="0.25">
      <c r="A17" s="23" t="s">
        <v>30</v>
      </c>
      <c r="C17" s="10">
        <f>COUNT(C21:C2191)</f>
        <v>16</v>
      </c>
      <c r="D17" s="23" t="s">
        <v>34</v>
      </c>
      <c r="E17" s="28">
        <f ca="1">+$C$15+$C$16*E16-15018.5-$C$9/24</f>
        <v>45355.957230781532</v>
      </c>
    </row>
    <row r="18" spans="1:19" s="10" customFormat="1" ht="12.95" customHeight="1" thickTop="1" thickBot="1" x14ac:dyDescent="0.25">
      <c r="A18" s="13" t="s">
        <v>5</v>
      </c>
      <c r="C18" s="29">
        <f ca="1">+C15</f>
        <v>58441.804841732213</v>
      </c>
      <c r="D18" s="30">
        <f ca="1">+C16</f>
        <v>0.28928161624612403</v>
      </c>
      <c r="E18" s="31" t="s">
        <v>35</v>
      </c>
    </row>
    <row r="19" spans="1:19" s="10" customFormat="1" ht="12.95" customHeight="1" thickTop="1" x14ac:dyDescent="0.2">
      <c r="A19" s="32" t="s">
        <v>36</v>
      </c>
      <c r="E19" s="33">
        <v>21</v>
      </c>
      <c r="S19" s="10">
        <f ca="1">SQRT(SUM(S21:S50)/(COUNT(S21:S50)-1))</f>
        <v>1.314597464789223E-3</v>
      </c>
    </row>
    <row r="20" spans="1:19" s="10" customFormat="1" ht="12.95" customHeight="1" thickBot="1" x14ac:dyDescent="0.25">
      <c r="A20" s="20" t="s">
        <v>6</v>
      </c>
      <c r="B20" s="20" t="s">
        <v>7</v>
      </c>
      <c r="C20" s="20" t="s">
        <v>8</v>
      </c>
      <c r="D20" s="20" t="s">
        <v>12</v>
      </c>
      <c r="E20" s="20" t="s">
        <v>9</v>
      </c>
      <c r="F20" s="20" t="s">
        <v>10</v>
      </c>
      <c r="G20" s="20" t="s">
        <v>11</v>
      </c>
      <c r="H20" s="34" t="str">
        <f>A21</f>
        <v>VSX</v>
      </c>
      <c r="I20" s="34" t="s">
        <v>29</v>
      </c>
      <c r="J20" s="34" t="s">
        <v>18</v>
      </c>
      <c r="K20" s="34" t="s">
        <v>25</v>
      </c>
      <c r="L20" s="34" t="s">
        <v>26</v>
      </c>
      <c r="M20" s="34" t="s">
        <v>27</v>
      </c>
      <c r="N20" s="34" t="s">
        <v>28</v>
      </c>
      <c r="O20" s="34" t="s">
        <v>23</v>
      </c>
      <c r="P20" s="35" t="s">
        <v>22</v>
      </c>
      <c r="Q20" s="20" t="s">
        <v>14</v>
      </c>
      <c r="R20" s="36" t="s">
        <v>37</v>
      </c>
    </row>
    <row r="21" spans="1:19" s="10" customFormat="1" ht="12.95" customHeight="1" x14ac:dyDescent="0.2">
      <c r="A21" s="10" t="str">
        <f>D7</f>
        <v>VSX</v>
      </c>
      <c r="C21" s="16">
        <f>C$7</f>
        <v>52872.842000000179</v>
      </c>
      <c r="D21" s="16" t="s">
        <v>13</v>
      </c>
      <c r="E21" s="10">
        <f>+(C21-C$7)/C$8</f>
        <v>0</v>
      </c>
      <c r="F21" s="10">
        <f>ROUND(2*E21,0)/2</f>
        <v>0</v>
      </c>
      <c r="G21" s="10">
        <f>+C21-(C$7+F21*C$8)</f>
        <v>0</v>
      </c>
      <c r="H21" s="10">
        <f>+G21</f>
        <v>0</v>
      </c>
      <c r="O21" s="10">
        <f ca="1">+C$11+C$12*$F21</f>
        <v>2.4473779043866148E-3</v>
      </c>
      <c r="Q21" s="37">
        <f>+C21-15018.5</f>
        <v>37854.342000000179</v>
      </c>
      <c r="S21" s="10">
        <f ca="1">+(O21-G21)^2</f>
        <v>5.9896586068798186E-6</v>
      </c>
    </row>
    <row r="22" spans="1:19" s="10" customFormat="1" ht="12.95" customHeight="1" x14ac:dyDescent="0.2">
      <c r="A22" s="5" t="s">
        <v>48</v>
      </c>
      <c r="B22" s="6" t="s">
        <v>49</v>
      </c>
      <c r="C22" s="5">
        <v>55477.826500000003</v>
      </c>
      <c r="D22" s="5">
        <v>2.9999999999999997E-4</v>
      </c>
      <c r="E22" s="10">
        <f>+(C22-C$7)/C$8</f>
        <v>9004.9380539532922</v>
      </c>
      <c r="F22" s="10">
        <f>ROUND(2*E22,0)/2</f>
        <v>9005</v>
      </c>
      <c r="G22" s="10">
        <f>+C22-(C$7+F22*C$8)</f>
        <v>-1.7920000173035078E-2</v>
      </c>
      <c r="I22" s="10">
        <f>+G22</f>
        <v>-1.7920000173035078E-2</v>
      </c>
      <c r="O22" s="10">
        <f ca="1">+C$11+C$12*$F22</f>
        <v>-1.9018325748785661E-2</v>
      </c>
      <c r="Q22" s="37">
        <f>+C22-15018.5</f>
        <v>40459.326500000003</v>
      </c>
      <c r="S22" s="10">
        <f ca="1">+(O22-G22)^2</f>
        <v>1.2063190703478503E-6</v>
      </c>
    </row>
    <row r="23" spans="1:19" s="10" customFormat="1" ht="12.95" customHeight="1" x14ac:dyDescent="0.2">
      <c r="A23" s="5" t="s">
        <v>50</v>
      </c>
      <c r="B23" s="6" t="s">
        <v>49</v>
      </c>
      <c r="C23" s="5">
        <v>55892.658100000001</v>
      </c>
      <c r="D23" s="5">
        <v>1E-3</v>
      </c>
      <c r="E23" s="10">
        <f>+(C23-C$7)/C$8</f>
        <v>10438.932329474917</v>
      </c>
      <c r="F23" s="10">
        <f>ROUND(2*E23,0)/2</f>
        <v>10439</v>
      </c>
      <c r="G23" s="10">
        <f>+C23-(C$7+F23*C$8)</f>
        <v>-1.9576000180677511E-2</v>
      </c>
      <c r="I23" s="10">
        <f>+G23</f>
        <v>-1.9576000180677511E-2</v>
      </c>
      <c r="O23" s="10">
        <f ca="1">+C$11+C$12*$F23</f>
        <v>-2.243662880693658E-2</v>
      </c>
      <c r="Q23" s="37">
        <f>+C23-15018.5</f>
        <v>40874.158100000001</v>
      </c>
      <c r="S23" s="10">
        <f ca="1">+(O23-G23)^2</f>
        <v>8.1831961373728509E-6</v>
      </c>
    </row>
    <row r="24" spans="1:19" s="10" customFormat="1" ht="12.95" customHeight="1" x14ac:dyDescent="0.2">
      <c r="A24" s="38" t="s">
        <v>51</v>
      </c>
      <c r="B24" s="39" t="s">
        <v>52</v>
      </c>
      <c r="C24" s="40">
        <v>56265.685299999997</v>
      </c>
      <c r="D24" s="40">
        <v>2.0000000000000001E-4</v>
      </c>
      <c r="E24" s="10">
        <f>+(C24-C$7)/C$8</f>
        <v>11728.416711604577</v>
      </c>
      <c r="F24" s="10">
        <f>ROUND(2*E24,0)/2</f>
        <v>11728.5</v>
      </c>
      <c r="G24" s="10">
        <f>+C24-(C$7+F24*C$8)</f>
        <v>-2.4094000182230957E-2</v>
      </c>
      <c r="I24" s="10">
        <f>+G24</f>
        <v>-2.4094000182230957E-2</v>
      </c>
      <c r="O24" s="10">
        <f ca="1">+C$11+C$12*$F24</f>
        <v>-2.5510479430008837E-2</v>
      </c>
      <c r="Q24" s="37">
        <f>+C24-15018.5</f>
        <v>41247.185299999997</v>
      </c>
      <c r="S24" s="10">
        <f ca="1">+(O24-G24)^2</f>
        <v>2.0064134593853883E-6</v>
      </c>
    </row>
    <row r="25" spans="1:19" s="10" customFormat="1" ht="12.95" customHeight="1" x14ac:dyDescent="0.2">
      <c r="A25" s="41" t="s">
        <v>53</v>
      </c>
      <c r="B25" s="6" t="s">
        <v>52</v>
      </c>
      <c r="C25" s="5">
        <v>58439.6342</v>
      </c>
      <c r="D25" s="5">
        <v>4.0000000000000002E-4</v>
      </c>
      <c r="E25" s="10">
        <f t="shared" ref="E25:E36" si="0">+(C25-C$7)/C$8</f>
        <v>19243.346330940603</v>
      </c>
      <c r="F25" s="10">
        <f t="shared" ref="F25:F36" si="1">ROUND(2*E25,0)/2</f>
        <v>19243.5</v>
      </c>
      <c r="G25" s="10">
        <f t="shared" ref="G25:G36" si="2">+C25-(C$7+F25*C$8)</f>
        <v>-4.4454000177211128E-2</v>
      </c>
      <c r="I25" s="10">
        <f t="shared" ref="I25:I36" si="3">+G25</f>
        <v>-4.4454000177211128E-2</v>
      </c>
      <c r="O25" s="10">
        <f t="shared" ref="O25:O36" ca="1" si="4">+C$11+C$12*$F25</f>
        <v>-4.3424389807975479E-2</v>
      </c>
      <c r="Q25" s="37">
        <f t="shared" ref="Q25:Q36" si="5">+C25-15018.5</f>
        <v>43421.1342</v>
      </c>
      <c r="S25" s="10">
        <f t="shared" ref="S25:S36" ca="1" si="6">+(O25-G25)^2</f>
        <v>1.0600975124375699E-6</v>
      </c>
    </row>
    <row r="26" spans="1:19" s="10" customFormat="1" ht="12.95" customHeight="1" x14ac:dyDescent="0.2">
      <c r="A26" s="41" t="s">
        <v>53</v>
      </c>
      <c r="B26" s="6" t="s">
        <v>52</v>
      </c>
      <c r="C26" s="5">
        <v>58439.6351</v>
      </c>
      <c r="D26" s="5">
        <v>1E-4</v>
      </c>
      <c r="E26" s="10">
        <f t="shared" si="0"/>
        <v>19243.34944207015</v>
      </c>
      <c r="F26" s="10">
        <f t="shared" si="1"/>
        <v>19243.5</v>
      </c>
      <c r="G26" s="10">
        <f t="shared" si="2"/>
        <v>-4.3554000178119168E-2</v>
      </c>
      <c r="I26" s="10">
        <f t="shared" si="3"/>
        <v>-4.3554000178119168E-2</v>
      </c>
      <c r="O26" s="10">
        <f t="shared" ca="1" si="4"/>
        <v>-4.3424389807975479E-2</v>
      </c>
      <c r="Q26" s="37">
        <f t="shared" si="5"/>
        <v>43421.1351</v>
      </c>
      <c r="S26" s="10">
        <f t="shared" ca="1" si="6"/>
        <v>1.6798848048784007E-8</v>
      </c>
    </row>
    <row r="27" spans="1:19" s="10" customFormat="1" ht="12.95" customHeight="1" x14ac:dyDescent="0.2">
      <c r="A27" s="41" t="s">
        <v>53</v>
      </c>
      <c r="B27" s="6" t="s">
        <v>52</v>
      </c>
      <c r="C27" s="5">
        <v>58439.635999999999</v>
      </c>
      <c r="D27" s="5">
        <v>4.0000000000000002E-4</v>
      </c>
      <c r="E27" s="10">
        <f t="shared" si="0"/>
        <v>19243.352553199693</v>
      </c>
      <c r="F27" s="10">
        <f t="shared" si="1"/>
        <v>19243.5</v>
      </c>
      <c r="G27" s="10">
        <f t="shared" si="2"/>
        <v>-4.2654000179027207E-2</v>
      </c>
      <c r="I27" s="10">
        <f t="shared" si="3"/>
        <v>-4.2654000179027207E-2</v>
      </c>
      <c r="O27" s="10">
        <f t="shared" ca="1" si="4"/>
        <v>-4.3424389807975479E-2</v>
      </c>
      <c r="Q27" s="37">
        <f t="shared" si="5"/>
        <v>43421.135999999999</v>
      </c>
      <c r="S27" s="10">
        <f t="shared" ca="1" si="6"/>
        <v>5.9350018039105577E-7</v>
      </c>
    </row>
    <row r="28" spans="1:19" s="10" customFormat="1" ht="12.95" customHeight="1" x14ac:dyDescent="0.2">
      <c r="A28" s="41" t="s">
        <v>53</v>
      </c>
      <c r="B28" s="6" t="s">
        <v>49</v>
      </c>
      <c r="C28" s="5">
        <v>58439.779000000002</v>
      </c>
      <c r="D28" s="5">
        <v>2.0000000000000001E-4</v>
      </c>
      <c r="E28" s="10">
        <f t="shared" si="0"/>
        <v>19243.846877116688</v>
      </c>
      <c r="F28" s="10">
        <f t="shared" si="1"/>
        <v>19244</v>
      </c>
      <c r="G28" s="10">
        <f t="shared" si="2"/>
        <v>-4.4296000174654182E-2</v>
      </c>
      <c r="I28" s="10">
        <f t="shared" si="3"/>
        <v>-4.4296000174654182E-2</v>
      </c>
      <c r="O28" s="10">
        <f t="shared" ca="1" si="4"/>
        <v>-4.3425581684913471E-2</v>
      </c>
      <c r="Q28" s="37">
        <f t="shared" si="5"/>
        <v>43421.279000000002</v>
      </c>
      <c r="S28" s="10">
        <f t="shared" ca="1" si="6"/>
        <v>7.5762834728250029E-7</v>
      </c>
    </row>
    <row r="29" spans="1:19" s="10" customFormat="1" ht="12.95" customHeight="1" x14ac:dyDescent="0.2">
      <c r="A29" s="41" t="s">
        <v>53</v>
      </c>
      <c r="B29" s="6" t="s">
        <v>49</v>
      </c>
      <c r="C29" s="5">
        <v>58439.779900000001</v>
      </c>
      <c r="D29" s="5">
        <v>1E-4</v>
      </c>
      <c r="E29" s="10">
        <f t="shared" si="0"/>
        <v>19243.849988246231</v>
      </c>
      <c r="F29" s="10">
        <f t="shared" si="1"/>
        <v>19244</v>
      </c>
      <c r="G29" s="10">
        <f t="shared" si="2"/>
        <v>-4.3396000175562222E-2</v>
      </c>
      <c r="I29" s="10">
        <f t="shared" si="3"/>
        <v>-4.3396000175562222E-2</v>
      </c>
      <c r="O29" s="10">
        <f t="shared" ca="1" si="4"/>
        <v>-4.3425581684913471E-2</v>
      </c>
      <c r="Q29" s="37">
        <f t="shared" si="5"/>
        <v>43421.279900000001</v>
      </c>
      <c r="S29" s="10">
        <f t="shared" ca="1" si="6"/>
        <v>8.7506569549805714E-10</v>
      </c>
    </row>
    <row r="30" spans="1:19" s="10" customFormat="1" ht="12.95" customHeight="1" x14ac:dyDescent="0.2">
      <c r="A30" s="41" t="s">
        <v>53</v>
      </c>
      <c r="B30" s="6" t="s">
        <v>49</v>
      </c>
      <c r="C30" s="5">
        <v>58439.780899999998</v>
      </c>
      <c r="D30" s="5">
        <v>5.9999999999999995E-4</v>
      </c>
      <c r="E30" s="10">
        <f t="shared" si="0"/>
        <v>19243.85344505683</v>
      </c>
      <c r="F30" s="10">
        <f t="shared" si="1"/>
        <v>19244</v>
      </c>
      <c r="G30" s="10">
        <f t="shared" si="2"/>
        <v>-4.2396000178996474E-2</v>
      </c>
      <c r="I30" s="10">
        <f t="shared" si="3"/>
        <v>-4.2396000178996474E-2</v>
      </c>
      <c r="O30" s="10">
        <f t="shared" ca="1" si="4"/>
        <v>-4.3425581684913471E-2</v>
      </c>
      <c r="Q30" s="37">
        <f t="shared" si="5"/>
        <v>43421.280899999998</v>
      </c>
      <c r="S30" s="10">
        <f t="shared" ca="1" si="6"/>
        <v>1.0600380773263122E-6</v>
      </c>
    </row>
    <row r="31" spans="1:19" s="10" customFormat="1" ht="12.95" customHeight="1" x14ac:dyDescent="0.2">
      <c r="A31" s="41" t="s">
        <v>53</v>
      </c>
      <c r="B31" s="6" t="s">
        <v>52</v>
      </c>
      <c r="C31" s="5">
        <v>58441.658799999997</v>
      </c>
      <c r="D31" s="5">
        <v>5.0000000000000001E-4</v>
      </c>
      <c r="E31" s="10">
        <f t="shared" si="0"/>
        <v>19250.344989698078</v>
      </c>
      <c r="F31" s="10">
        <f t="shared" si="1"/>
        <v>19250.5</v>
      </c>
      <c r="G31" s="10">
        <f t="shared" si="2"/>
        <v>-4.4842000184871722E-2</v>
      </c>
      <c r="I31" s="10">
        <f t="shared" si="3"/>
        <v>-4.4842000184871722E-2</v>
      </c>
      <c r="O31" s="10">
        <f t="shared" ca="1" si="4"/>
        <v>-4.3441076085107319E-2</v>
      </c>
      <c r="Q31" s="37">
        <f t="shared" si="5"/>
        <v>43423.158799999997</v>
      </c>
      <c r="S31" s="10">
        <f t="shared" ca="1" si="6"/>
        <v>1.9625883333007026E-6</v>
      </c>
    </row>
    <row r="32" spans="1:19" s="10" customFormat="1" ht="12.95" customHeight="1" x14ac:dyDescent="0.2">
      <c r="A32" s="41" t="s">
        <v>53</v>
      </c>
      <c r="B32" s="6" t="s">
        <v>52</v>
      </c>
      <c r="C32" s="5">
        <v>58441.659699999997</v>
      </c>
      <c r="D32" s="5">
        <v>1E-4</v>
      </c>
      <c r="E32" s="10">
        <f t="shared" si="0"/>
        <v>19250.348100827621</v>
      </c>
      <c r="F32" s="10">
        <f t="shared" si="1"/>
        <v>19250.5</v>
      </c>
      <c r="G32" s="10">
        <f t="shared" si="2"/>
        <v>-4.3942000185779762E-2</v>
      </c>
      <c r="I32" s="10">
        <f t="shared" si="3"/>
        <v>-4.3942000185779762E-2</v>
      </c>
      <c r="O32" s="10">
        <f t="shared" ca="1" si="4"/>
        <v>-4.3441076085107319E-2</v>
      </c>
      <c r="Q32" s="37">
        <f t="shared" si="5"/>
        <v>43423.159699999997</v>
      </c>
      <c r="S32" s="10">
        <f t="shared" ca="1" si="6"/>
        <v>2.5092495463449523E-7</v>
      </c>
    </row>
    <row r="33" spans="1:19" s="10" customFormat="1" ht="12.95" customHeight="1" x14ac:dyDescent="0.2">
      <c r="A33" s="41" t="s">
        <v>53</v>
      </c>
      <c r="B33" s="6" t="s">
        <v>52</v>
      </c>
      <c r="C33" s="5">
        <v>58441.6607</v>
      </c>
      <c r="D33" s="5">
        <v>2.9999999999999997E-4</v>
      </c>
      <c r="E33" s="10">
        <f t="shared" si="0"/>
        <v>19250.351557638245</v>
      </c>
      <c r="F33" s="10">
        <f t="shared" si="1"/>
        <v>19250.5</v>
      </c>
      <c r="G33" s="10">
        <f t="shared" si="2"/>
        <v>-4.2942000181938056E-2</v>
      </c>
      <c r="I33" s="10">
        <f t="shared" si="3"/>
        <v>-4.2942000181938056E-2</v>
      </c>
      <c r="O33" s="10">
        <f t="shared" ca="1" si="4"/>
        <v>-4.3441076085107319E-2</v>
      </c>
      <c r="Q33" s="37">
        <f t="shared" si="5"/>
        <v>43423.1607</v>
      </c>
      <c r="S33" s="10">
        <f t="shared" ca="1" si="6"/>
        <v>2.4907675712421579E-7</v>
      </c>
    </row>
    <row r="34" spans="1:19" x14ac:dyDescent="0.2">
      <c r="A34" s="7" t="s">
        <v>53</v>
      </c>
      <c r="B34" s="8" t="s">
        <v>49</v>
      </c>
      <c r="C34" s="9">
        <v>58441.803399999997</v>
      </c>
      <c r="D34" s="9">
        <v>2.9999999999999997E-4</v>
      </c>
      <c r="E34">
        <f t="shared" si="0"/>
        <v>19250.84484451203</v>
      </c>
      <c r="F34">
        <f t="shared" si="1"/>
        <v>19251</v>
      </c>
      <c r="G34">
        <f t="shared" si="2"/>
        <v>-4.4884000184538309E-2</v>
      </c>
      <c r="I34">
        <f t="shared" si="3"/>
        <v>-4.4884000184538309E-2</v>
      </c>
      <c r="O34">
        <f t="shared" ca="1" si="4"/>
        <v>-4.3442267962045311E-2</v>
      </c>
      <c r="Q34" s="2">
        <f t="shared" si="5"/>
        <v>43423.303399999997</v>
      </c>
      <c r="S34">
        <f t="shared" ca="1" si="6"/>
        <v>2.0785918013745979E-6</v>
      </c>
    </row>
    <row r="35" spans="1:19" x14ac:dyDescent="0.2">
      <c r="A35" s="7" t="s">
        <v>53</v>
      </c>
      <c r="B35" s="8" t="s">
        <v>49</v>
      </c>
      <c r="C35" s="9">
        <v>58441.804400000001</v>
      </c>
      <c r="D35" s="9">
        <v>1E-4</v>
      </c>
      <c r="E35">
        <f t="shared" si="0"/>
        <v>19250.848301322654</v>
      </c>
      <c r="F35">
        <f t="shared" si="1"/>
        <v>19251</v>
      </c>
      <c r="G35">
        <f t="shared" si="2"/>
        <v>-4.3884000180696603E-2</v>
      </c>
      <c r="I35">
        <f t="shared" si="3"/>
        <v>-4.3884000180696603E-2</v>
      </c>
      <c r="O35">
        <f t="shared" ca="1" si="4"/>
        <v>-4.3442267962045311E-2</v>
      </c>
      <c r="Q35" s="2">
        <f t="shared" si="5"/>
        <v>43423.304400000001</v>
      </c>
      <c r="S35">
        <f t="shared" ca="1" si="6"/>
        <v>1.9512735299459263E-7</v>
      </c>
    </row>
    <row r="36" spans="1:19" x14ac:dyDescent="0.2">
      <c r="A36" s="7" t="s">
        <v>53</v>
      </c>
      <c r="B36" s="8" t="s">
        <v>49</v>
      </c>
      <c r="C36" s="9">
        <v>58441.805399999997</v>
      </c>
      <c r="D36" s="9">
        <v>2.0000000000000001E-4</v>
      </c>
      <c r="E36">
        <f t="shared" si="0"/>
        <v>19250.851758133249</v>
      </c>
      <c r="F36">
        <f t="shared" si="1"/>
        <v>19251</v>
      </c>
      <c r="G36">
        <f t="shared" si="2"/>
        <v>-4.2884000184130855E-2</v>
      </c>
      <c r="I36">
        <f t="shared" si="3"/>
        <v>-4.2884000184130855E-2</v>
      </c>
      <c r="O36">
        <f t="shared" ca="1" si="4"/>
        <v>-4.3442267962045311E-2</v>
      </c>
      <c r="Q36" s="2">
        <f t="shared" si="5"/>
        <v>43423.305399999997</v>
      </c>
      <c r="S36">
        <f t="shared" ca="1" si="6"/>
        <v>3.1166291185754462E-7</v>
      </c>
    </row>
    <row r="37" spans="1:19" x14ac:dyDescent="0.2">
      <c r="C37" s="3"/>
      <c r="D37" s="3"/>
    </row>
    <row r="38" spans="1:19" x14ac:dyDescent="0.2">
      <c r="C38" s="3"/>
      <c r="D38" s="3"/>
    </row>
    <row r="39" spans="1:19" x14ac:dyDescent="0.2">
      <c r="C39" s="3"/>
      <c r="D39" s="3"/>
    </row>
    <row r="40" spans="1:19" x14ac:dyDescent="0.2">
      <c r="C40" s="3"/>
      <c r="D40" s="3"/>
    </row>
    <row r="41" spans="1:19" x14ac:dyDescent="0.2">
      <c r="C41" s="3"/>
      <c r="D41" s="3"/>
    </row>
    <row r="42" spans="1:19" x14ac:dyDescent="0.2">
      <c r="C42" s="3"/>
      <c r="D42" s="3"/>
    </row>
    <row r="43" spans="1:19" x14ac:dyDescent="0.2">
      <c r="C43" s="3"/>
      <c r="D43" s="3"/>
    </row>
    <row r="44" spans="1:19" x14ac:dyDescent="0.2">
      <c r="C44" s="3"/>
      <c r="D44" s="3"/>
    </row>
    <row r="45" spans="1:19" x14ac:dyDescent="0.2">
      <c r="C45" s="3"/>
      <c r="D45" s="3"/>
    </row>
    <row r="46" spans="1:19" x14ac:dyDescent="0.2">
      <c r="C46" s="3"/>
      <c r="D46" s="3"/>
    </row>
    <row r="47" spans="1:19" x14ac:dyDescent="0.2">
      <c r="C47" s="3"/>
      <c r="D47" s="3"/>
    </row>
    <row r="48" spans="1:19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rotectedRanges>
    <protectedRange sqref="A25:D36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2024-03-04T05:03:31Z</dcterms:modified>
</cp:coreProperties>
</file>