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5A46678-AEFF-4374-BB21-207519853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C9" i="1"/>
  <c r="Q21" i="1"/>
  <c r="D9" i="1"/>
  <c r="F15" i="1"/>
  <c r="F16" i="1" s="1"/>
  <c r="E21" i="1"/>
  <c r="F21" i="1" s="1"/>
  <c r="G21" i="1" s="1"/>
  <c r="K21" i="1" s="1"/>
  <c r="C17" i="1"/>
  <c r="C12" i="1"/>
  <c r="C11" i="1"/>
  <c r="O24" i="1" l="1"/>
  <c r="O23" i="1"/>
  <c r="O22" i="1"/>
  <c r="O26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<sst xmlns="http://schemas.openxmlformats.org/spreadsheetml/2006/main" count="62" uniqueCount="51">
  <si>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</si>
  <si>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</si>
  <si>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</si>
  <si>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</si>
  <si>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</si>
  <si>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</si>
  <si>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</si>
  <si>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</si>
  <si>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</si>
  <si>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</si>
  <si>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</si>
  <si>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</si>
  <si>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</si>
  <si>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</si>
  <si>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</si>
  <si>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</si>
  <si>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</si>
  <si>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</si>
  <si>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</si>
  <si>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</si>
  <si>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</si>
  <si>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</si>
  <si>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</si>
  <si>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</si>
  <si>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</si>
  <si>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</si>
  <si>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</si>
  <si>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</si>
  <si>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</si>
  <si>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</si>
  <si>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</si>
  <si>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</si>
  <si>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</si>
  <si>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</si>
  <si>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</si>
  <si>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</si>
  <si>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</si>
  <si>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</si>
  <si>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</si>
  <si>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</si>
  <si>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</si>
  <si>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</si>
  <si>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</si>
  <si>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</si>
  <si>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LM Psc</t>
  </si>
  <si>
    <t>EW</t>
  </si>
  <si>
    <t>VSX</t>
  </si>
  <si>
    <t>JBAV, 60</t>
  </si>
  <si>
    <t>I</t>
  </si>
  <si>
    <t>VSB, 91</t>
  </si>
  <si>
    <t xml:space="preserve">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</si>
</sst>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</a:t>
            </a:r>
            <a:r>
              <a:rPr lang="en-AU" baseline="0"/>
              <a:t> Psc 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4.14359999995213E-2</c:v>
                </c:pt>
                <c:pt idx="2">
                  <c:v>4.0170000000216532E-2</c:v>
                </c:pt>
                <c:pt idx="3">
                  <c:v>3.7803999992320314E-2</c:v>
                </c:pt>
                <c:pt idx="4">
                  <c:v>3.5671999801706988E-2</c:v>
                </c:pt>
                <c:pt idx="5">
                  <c:v>3.5606000194093212E-2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3.9972783889209718E-5</c:v>
                </c:pt>
                <c:pt idx="1">
                  <c:v>3.8014848262279237E-2</c:v>
                </c:pt>
                <c:pt idx="2">
                  <c:v>3.8015785820927232E-2</c:v>
                </c:pt>
                <c:pt idx="3">
                  <c:v>3.8016723379575228E-2</c:v>
                </c:pt>
                <c:pt idx="4">
                  <c:v>3.8299866091269723E-2</c:v>
                </c:pt>
                <c:pt idx="5">
                  <c:v>3.8300803649917711E-2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0: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4" t="s">
        <v>45</v>
      </c>
      <c r="C2" s="15"/>
      <c r="D2" s="16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7" t="s">
        <v>0</v>
      </c>
      <c r="C4" s="18" t="s">
        <v>37</v>
      </c>
      <c r="D4" s="19" t="s">
        <v>37</v>
      </c>
    </row>
    <row r="5" spans="1:15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5" s="14" customFormat="1" ht="12.95" customHeight="1" x14ac:dyDescent="0.2">
      <c r="A6" s="17" t="s">
        <v>1</v>
      </c>
    </row>
    <row r="7" spans="1:15" s="14" customFormat="1" ht="12.95" customHeight="1" x14ac:dyDescent="0.2">
      <c r="A7" s="14" t="s">
        <v>2</v>
      </c>
      <c r="C7" s="44">
        <v>52623.853000000003</v>
      </c>
      <c r="D7" s="23" t="s">
        <v>46</v>
      </c>
    </row>
    <row r="8" spans="1:15" s="14" customFormat="1" ht="12.95" customHeight="1" x14ac:dyDescent="0.2">
      <c r="A8" s="14" t="s">
        <v>3</v>
      </c>
      <c r="C8" s="44">
        <v>0.34013199999999999</v>
      </c>
      <c r="D8" s="23" t="s">
        <v>46</v>
      </c>
    </row>
    <row r="9" spans="1:15" s="14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5" s="14" customFormat="1" ht="12.95" customHeight="1" thickBot="1" x14ac:dyDescent="0.25">
      <c r="C10" s="28" t="s">
        <v>19</v>
      </c>
      <c r="D10" s="28" t="s">
        <v>20</v>
      </c>
    </row>
    <row r="11" spans="1:15" s="14" customFormat="1" ht="12.95" customHeight="1" x14ac:dyDescent="0.2">
      <c r="A11" s="14" t="s">
        <v>15</v>
      </c>
      <c r="C11" s="27">
        <f ca="1">INTERCEPT(INDIRECT($D$9):G992,INDIRECT($C$9):F992)</f>
        <v>3.9972783889209718E-5</v>
      </c>
      <c r="D11" s="16"/>
    </row>
    <row r="12" spans="1:15" s="14" customFormat="1" ht="12.95" customHeight="1" x14ac:dyDescent="0.2">
      <c r="A12" s="14" t="s">
        <v>16</v>
      </c>
      <c r="C12" s="27">
        <f ca="1">SLOPE(INDIRECT($D$9):G992,INDIRECT($C$9):F992)</f>
        <v>1.8751172959900269E-6</v>
      </c>
      <c r="D12" s="16"/>
    </row>
    <row r="13" spans="1:15" s="14" customFormat="1" ht="12.95" customHeight="1" x14ac:dyDescent="0.2">
      <c r="A13" s="14" t="s">
        <v>18</v>
      </c>
      <c r="C13" s="16" t="s">
        <v>13</v>
      </c>
    </row>
    <row r="14" spans="1:15" s="14" customFormat="1" ht="12.95" customHeight="1" x14ac:dyDescent="0.2">
      <c r="E14" s="29" t="s">
        <v>34</v>
      </c>
      <c r="F14" s="30">
        <v>1</v>
      </c>
    </row>
    <row r="15" spans="1:15" s="14" customFormat="1" ht="12.95" customHeight="1" x14ac:dyDescent="0.2">
      <c r="A15" s="31" t="s">
        <v>17</v>
      </c>
      <c r="C15" s="32">
        <f ca="1">(C7+C11)+(C8+C12)*INT(MAX(F21:F3533))</f>
        <v>59563.944627866098</v>
      </c>
      <c r="E15" s="29" t="s">
        <v>30</v>
      </c>
      <c r="F15" s="33">
        <f ca="1">NOW()+15018.5+$C$5/24</f>
        <v>60373.754741898148</v>
      </c>
    </row>
    <row r="16" spans="1:15" s="14" customFormat="1" ht="12.95" customHeight="1" x14ac:dyDescent="0.2">
      <c r="A16" s="17" t="s">
        <v>4</v>
      </c>
      <c r="C16" s="33">
        <f ca="1">+C8+C12</f>
        <v>0.34013387511729598</v>
      </c>
      <c r="E16" s="29" t="s">
        <v>35</v>
      </c>
      <c r="F16" s="34">
        <f ca="1">ROUND(2*(F15-$C$7)/$C$8,0)/2+F14</f>
        <v>22786</v>
      </c>
    </row>
    <row r="17" spans="1:21" s="14" customFormat="1" ht="12.95" customHeight="1" thickBot="1" x14ac:dyDescent="0.25">
      <c r="A17" s="29" t="s">
        <v>27</v>
      </c>
      <c r="C17" s="14">
        <f>COUNT(C21:C2191)</f>
        <v>6</v>
      </c>
      <c r="E17" s="29" t="s">
        <v>36</v>
      </c>
      <c r="F17" s="27">
        <f ca="1">ROUND(2*(F15-$C$15)/$C$16,0)/2+F14</f>
        <v>2382</v>
      </c>
    </row>
    <row r="18" spans="1:21" s="14" customFormat="1" ht="12.95" customHeight="1" thickTop="1" thickBot="1" x14ac:dyDescent="0.25">
      <c r="A18" s="17" t="s">
        <v>5</v>
      </c>
      <c r="C18" s="35">
        <f ca="1">+C15</f>
        <v>59563.944627866098</v>
      </c>
      <c r="D18" s="36">
        <f ca="1">+C16</f>
        <v>0.34013387511729598</v>
      </c>
      <c r="E18" s="29" t="s">
        <v>31</v>
      </c>
      <c r="F18" s="37">
        <f ca="1">+$C$15+$C$16*F17-15018.5-$C$5/24</f>
        <v>45356.039351728832</v>
      </c>
    </row>
    <row r="19" spans="1:21" s="14" customFormat="1" ht="12.95" customHeight="1" thickTop="1" x14ac:dyDescent="0.2">
      <c r="F19" s="38" t="s">
        <v>43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9" t="s">
        <v>38</v>
      </c>
      <c r="I20" s="39" t="s">
        <v>39</v>
      </c>
      <c r="J20" s="39" t="s">
        <v>40</v>
      </c>
      <c r="K20" s="39" t="s">
        <v>41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28" t="s">
        <v>14</v>
      </c>
      <c r="U20" s="41" t="s">
        <v>33</v>
      </c>
    </row>
    <row r="21" spans="1:21" s="14" customFormat="1" ht="12.95" customHeight="1" x14ac:dyDescent="0.2">
      <c r="A21" s="14" t="s">
        <v>46</v>
      </c>
      <c r="C21" s="22">
        <v>52623.853000000003</v>
      </c>
      <c r="D21" s="22"/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3.9972783889209718E-5</v>
      </c>
      <c r="Q21" s="42">
        <f>+C21-15018.5</f>
        <v>37605.353000000003</v>
      </c>
    </row>
    <row r="22" spans="1:21" s="14" customFormat="1" ht="12.95" customHeight="1" x14ac:dyDescent="0.2">
      <c r="A22" s="12" t="s">
        <v>47</v>
      </c>
      <c r="B22" s="13" t="s">
        <v>48</v>
      </c>
      <c r="C22" s="45">
        <v>59512.2477</v>
      </c>
      <c r="D22" s="46">
        <v>3.3E-3</v>
      </c>
      <c r="E22" s="14">
        <f t="shared" ref="E22:E26" si="0">+(C22-C$7)/C$8</f>
        <v>20252.121823292127</v>
      </c>
      <c r="F22" s="14">
        <f t="shared" ref="F22:F26" si="1">ROUND(2*E22,0)/2</f>
        <v>20252</v>
      </c>
      <c r="G22" s="14">
        <f t="shared" ref="G22:G26" si="2">+C22-(C$7+F22*C$8)</f>
        <v>4.14359999995213E-2</v>
      </c>
      <c r="K22" s="14">
        <f t="shared" ref="K22:K26" si="3">+G22</f>
        <v>4.14359999995213E-2</v>
      </c>
      <c r="O22" s="14">
        <f t="shared" ref="O22:O26" ca="1" si="4">+C$11+C$12*$F22</f>
        <v>3.8014848262279237E-2</v>
      </c>
      <c r="Q22" s="42">
        <f t="shared" ref="Q22:Q26" si="5">+C22-15018.5</f>
        <v>44493.7477</v>
      </c>
    </row>
    <row r="23" spans="1:21" s="14" customFormat="1" ht="12.95" customHeight="1" x14ac:dyDescent="0.2">
      <c r="A23" s="12" t="s">
        <v>47</v>
      </c>
      <c r="B23" s="13" t="s">
        <v>48</v>
      </c>
      <c r="C23" s="45">
        <v>59512.416499999999</v>
      </c>
      <c r="D23" s="46">
        <v>4.0000000000000001E-3</v>
      </c>
      <c r="E23" s="14">
        <f t="shared" si="0"/>
        <v>20252.618101207758</v>
      </c>
      <c r="F23" s="14">
        <f t="shared" si="1"/>
        <v>20252.5</v>
      </c>
      <c r="G23" s="14">
        <f t="shared" si="2"/>
        <v>4.0170000000216532E-2</v>
      </c>
      <c r="K23" s="14">
        <f t="shared" si="3"/>
        <v>4.0170000000216532E-2</v>
      </c>
      <c r="O23" s="14">
        <f t="shared" ca="1" si="4"/>
        <v>3.8015785820927232E-2</v>
      </c>
      <c r="Q23" s="42">
        <f t="shared" si="5"/>
        <v>44493.916499999999</v>
      </c>
    </row>
    <row r="24" spans="1:21" s="14" customFormat="1" ht="12.95" customHeight="1" x14ac:dyDescent="0.2">
      <c r="A24" s="12" t="s">
        <v>47</v>
      </c>
      <c r="B24" s="13" t="s">
        <v>48</v>
      </c>
      <c r="C24" s="45">
        <v>59512.584199999998</v>
      </c>
      <c r="D24" s="46">
        <v>2.8999999999999998E-3</v>
      </c>
      <c r="E24" s="14">
        <f t="shared" si="0"/>
        <v>20253.111145084833</v>
      </c>
      <c r="F24" s="14">
        <f t="shared" si="1"/>
        <v>20253</v>
      </c>
      <c r="G24" s="14">
        <f t="shared" si="2"/>
        <v>3.7803999992320314E-2</v>
      </c>
      <c r="K24" s="14">
        <f t="shared" si="3"/>
        <v>3.7803999992320314E-2</v>
      </c>
      <c r="O24" s="14">
        <f t="shared" ca="1" si="4"/>
        <v>3.8016723379575228E-2</v>
      </c>
      <c r="Q24" s="42">
        <f t="shared" si="5"/>
        <v>44494.084199999998</v>
      </c>
    </row>
    <row r="25" spans="1:21" s="14" customFormat="1" ht="12.95" customHeight="1" x14ac:dyDescent="0.2">
      <c r="A25" s="12" t="s">
        <v>49</v>
      </c>
      <c r="B25" s="13" t="s">
        <v>48</v>
      </c>
      <c r="C25" s="45">
        <v>59563.941999999806</v>
      </c>
      <c r="D25" s="46" t="s">
        <v>50</v>
      </c>
      <c r="E25" s="14">
        <f t="shared" si="0"/>
        <v>20404.104876929556</v>
      </c>
      <c r="F25" s="14">
        <f t="shared" si="1"/>
        <v>20404</v>
      </c>
      <c r="G25" s="14">
        <f t="shared" si="2"/>
        <v>3.5671999801706988E-2</v>
      </c>
      <c r="K25" s="14">
        <f t="shared" si="3"/>
        <v>3.5671999801706988E-2</v>
      </c>
      <c r="O25" s="14">
        <f t="shared" ca="1" si="4"/>
        <v>3.8299866091269723E-2</v>
      </c>
      <c r="Q25" s="42">
        <f t="shared" si="5"/>
        <v>44545.441999999806</v>
      </c>
    </row>
    <row r="26" spans="1:21" s="14" customFormat="1" ht="12.95" customHeight="1" x14ac:dyDescent="0.2">
      <c r="A26" s="12" t="s">
        <v>49</v>
      </c>
      <c r="B26" s="13" t="s">
        <v>48</v>
      </c>
      <c r="C26" s="45">
        <v>59564.112000000197</v>
      </c>
      <c r="D26" s="46" t="s">
        <v>50</v>
      </c>
      <c r="E26" s="14">
        <f t="shared" si="0"/>
        <v>20404.604682888392</v>
      </c>
      <c r="F26" s="14">
        <f t="shared" si="1"/>
        <v>20404.5</v>
      </c>
      <c r="G26" s="14">
        <f t="shared" si="2"/>
        <v>3.5606000194093212E-2</v>
      </c>
      <c r="K26" s="14">
        <f t="shared" si="3"/>
        <v>3.5606000194093212E-2</v>
      </c>
      <c r="O26" s="14">
        <f t="shared" ca="1" si="4"/>
        <v>3.8300803649917711E-2</v>
      </c>
      <c r="Q26" s="42">
        <f t="shared" si="5"/>
        <v>44545.612000000197</v>
      </c>
    </row>
    <row r="27" spans="1:21" s="14" customFormat="1" ht="12.95" customHeight="1" x14ac:dyDescent="0.2">
      <c r="C27" s="22"/>
      <c r="D27" s="22"/>
      <c r="Q27" s="43"/>
    </row>
    <row r="28" spans="1:21" s="14" customFormat="1" ht="12.95" customHeight="1" x14ac:dyDescent="0.2">
      <c r="C28" s="22"/>
      <c r="D28" s="22"/>
      <c r="Q28" s="43"/>
    </row>
    <row r="29" spans="1:21" s="14" customFormat="1" ht="12.95" customHeight="1" x14ac:dyDescent="0.2">
      <c r="C29" s="22"/>
      <c r="D29" s="22"/>
      <c r="Q29" s="43"/>
    </row>
    <row r="30" spans="1:21" s="14" customFormat="1" ht="12.95" customHeight="1" x14ac:dyDescent="0.2">
      <c r="C30" s="22"/>
      <c r="D30" s="22"/>
      <c r="Q30" s="43"/>
    </row>
    <row r="31" spans="1:21" s="14" customFormat="1" ht="12.95" customHeight="1" x14ac:dyDescent="0.2">
      <c r="C31" s="22"/>
      <c r="D31" s="22"/>
      <c r="Q31" s="43"/>
    </row>
    <row r="32" spans="1:21" s="14" customFormat="1" ht="12.95" customHeight="1" x14ac:dyDescent="0.2">
      <c r="C32" s="22"/>
      <c r="D32" s="22"/>
      <c r="Q32" s="43"/>
    </row>
    <row r="33" spans="3:17" s="14" customFormat="1" ht="12.95" customHeight="1" x14ac:dyDescent="0.2">
      <c r="C33" s="22"/>
      <c r="D33" s="22"/>
      <c r="Q33" s="43"/>
    </row>
    <row r="34" spans="3:17" s="14" customFormat="1" ht="12.95" customHeight="1" x14ac:dyDescent="0.2">
      <c r="C34" s="22"/>
      <c r="D34" s="2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2024-03-04T05:06:49Z</dcterms:modified>
</cp:coreProperties>
</file>