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81AE685-C024-4192-94BD-75046C864C0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3" i="1" l="1"/>
  <c r="G15" i="1" s="1"/>
  <c r="G16" i="1" s="1"/>
  <c r="C17" i="1"/>
  <c r="Q22" i="1"/>
  <c r="C8" i="1"/>
  <c r="C7" i="1"/>
  <c r="Q21" i="1"/>
  <c r="E21" i="1"/>
  <c r="F21" i="1"/>
  <c r="G21" i="1"/>
  <c r="E22" i="1"/>
  <c r="F22" i="1"/>
  <c r="G22" i="1"/>
  <c r="I22" i="1"/>
  <c r="H21" i="1"/>
  <c r="C12" i="1"/>
  <c r="C16" i="1"/>
  <c r="D18" i="1"/>
  <c r="C11" i="1"/>
  <c r="O21" i="1"/>
  <c r="O22" i="1"/>
  <c r="C15" i="1"/>
  <c r="C18" i="1"/>
  <c r="G14" i="1" l="1"/>
</calcChain>
</file>

<file path=xl/sharedStrings.xml><?xml version="1.0" encoding="utf-8"?>
<sst xmlns="http://schemas.openxmlformats.org/spreadsheetml/2006/main" count="48" uniqueCount="46">
  <si>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</si>
  <si>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</si>
  <si>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</si>
  <si>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</si>
  <si>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</si>
  <si>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</si>
  <si>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</si>
  <si>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</si>
  <si>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</si>
  <si>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</si>
  <si>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</si>
  <si>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</si>
  <si>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</si>
  <si>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</si>
  <si>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</si>
  <si>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</si>
  <si>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</si>
  <si>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</si>
  <si>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</si>
  <si>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</si>
  <si>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</si>
  <si>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</si>
  <si>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</si>
  <si>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</si>
  <si>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</si>
  <si>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</si>
  <si>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</si>
  <si>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</si>
  <si>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</si>
  <si>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</si>
  <si>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S</t>
  </si>
  <si>
    <t>Locher K</t>
  </si>
  <si>
    <t>BBSAG Bull.69</t>
  </si>
  <si>
    <t>B</t>
  </si>
  <si>
    <t>BBSAG</t>
  </si>
  <si>
    <t># of data points:</t>
  </si>
  <si>
    <t>EW</t>
  </si>
  <si>
    <t>BT Pup / ??</t>
  </si>
  <si>
    <t>Add cycle</t>
  </si>
  <si>
    <t>JD today</t>
  </si>
  <si>
    <t>Old Cycle</t>
  </si>
  <si>
    <t>New Cycle</t>
  </si>
  <si>
    <t>Next ToM</t>
  </si>
  <si>
    <t>Local time</t>
  </si>
  <si>
    <t>My time zone &gt;&gt;&gt;&gt;&gt;&gt;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</si>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</sst>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2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22" fontId="10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BT Pup - O-C Diagr.</a:t>
            </a:r>
          </a:p>
        </c:rich>
      </c:tx>
      <c:layout>
        <c:manualLayout>
          <c:xMode val="edge"/>
          <c:yMode val="edge"/>
          <c:x val="0.34090952473915964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28942294984722"/>
          <c:y val="0.15"/>
          <c:w val="0.7706619345036626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24474.5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B5-4222-A1E3-7AA9610E1BB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24474.5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5.8053499997186009E-2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B5-4222-A1E3-7AA9610E1BB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24474.5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B5-4222-A1E3-7AA9610E1BB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24474.5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B5-4222-A1E3-7AA9610E1BB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24474.5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B5-4222-A1E3-7AA9610E1BB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24474.5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B5-4222-A1E3-7AA9610E1BB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24474.5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B5-4222-A1E3-7AA9610E1BB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24474.5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</c:v>
                </c:pt>
                <c:pt idx="1">
                  <c:v>5.8053499997186009E-2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B5-4222-A1E3-7AA9610E1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715464"/>
        <c:axId val="1"/>
      </c:scatterChart>
      <c:valAx>
        <c:axId val="928715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615908548620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715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9256198347107439E-2"/>
          <c:y val="0.91874999999999996"/>
          <c:w val="0.9524802065031127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209549</xdr:colOff>
      <xdr:row>0</xdr:row>
      <xdr:rowOff>0</xdr:rowOff>
    </xdr:from>
    <xdr:to>
      <xdr:col>19</xdr:col>
      <xdr:colOff>438149</xdr:colOff>
      <xdr:row>18</xdr:row>
      <xdr:rowOff>142874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3873583-0EDD-DA8A-A9C6-34745A376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G6" sqref="G6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1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37</v>
      </c>
    </row>
    <row r="2" spans="1:7" s="3" customFormat="1" ht="12.95" customHeight="1">
      <c r="A2" s="3" t="s">
        <v>26</v>
      </c>
      <c r="B2" s="4" t="s">
        <v>36</v>
      </c>
    </row>
    <row r="3" spans="1:7" s="3" customFormat="1" ht="12.95" customHeight="1"/>
    <row r="4" spans="1:7" s="3" customFormat="1" ht="12.95" customHeight="1">
      <c r="A4" s="5" t="s">
        <v>0</v>
      </c>
      <c r="C4" s="6">
        <v>26161.491900000001</v>
      </c>
      <c r="D4" s="7">
        <v>0.79605700000000001</v>
      </c>
    </row>
    <row r="5" spans="1:7" s="3" customFormat="1" ht="12.95" customHeight="1">
      <c r="A5" s="8" t="s">
        <v>44</v>
      </c>
      <c r="C5" s="9">
        <v>-9.5</v>
      </c>
    </row>
    <row r="6" spans="1:7" s="3" customFormat="1" ht="12.95" customHeight="1">
      <c r="A6" s="5" t="s">
        <v>1</v>
      </c>
    </row>
    <row r="7" spans="1:7" s="3" customFormat="1" ht="12.95" customHeight="1">
      <c r="A7" s="3" t="s">
        <v>2</v>
      </c>
      <c r="C7" s="3">
        <f>+C4</f>
        <v>26161.491900000001</v>
      </c>
    </row>
    <row r="8" spans="1:7" s="3" customFormat="1" ht="12.95" customHeight="1">
      <c r="A8" s="3" t="s">
        <v>3</v>
      </c>
      <c r="C8" s="3">
        <f>+D4</f>
        <v>0.79605700000000001</v>
      </c>
    </row>
    <row r="9" spans="1:7" s="3" customFormat="1" ht="12.95" customHeight="1"/>
    <row r="10" spans="1:7" s="3" customFormat="1" ht="12.95" customHeight="1" thickBot="1">
      <c r="C10" s="10" t="s">
        <v>21</v>
      </c>
      <c r="D10" s="10" t="s">
        <v>22</v>
      </c>
    </row>
    <row r="11" spans="1:7" s="3" customFormat="1" ht="12.95" customHeight="1">
      <c r="A11" s="3" t="s">
        <v>16</v>
      </c>
      <c r="C11" s="3">
        <f>INTERCEPT(G21:G993,$F21:$F993)</f>
        <v>0</v>
      </c>
      <c r="D11" s="11"/>
    </row>
    <row r="12" spans="1:7" s="3" customFormat="1" ht="12.95" customHeight="1">
      <c r="A12" s="3" t="s">
        <v>17</v>
      </c>
      <c r="C12" s="3">
        <f>SLOPE(G21:G993,$F21:$F993)</f>
        <v>2.3719994278610802E-6</v>
      </c>
      <c r="D12" s="11"/>
      <c r="F12" s="12" t="s">
        <v>38</v>
      </c>
      <c r="G12" s="13">
        <v>1</v>
      </c>
    </row>
    <row r="13" spans="1:7" s="3" customFormat="1" ht="12.95" customHeight="1">
      <c r="A13" s="3" t="s">
        <v>20</v>
      </c>
      <c r="C13" s="11" t="s">
        <v>14</v>
      </c>
      <c r="D13" s="11"/>
      <c r="F13" s="12" t="s">
        <v>39</v>
      </c>
      <c r="G13" s="14">
        <f ca="1">NOW()+15018.5+$C$5/24</f>
        <v>60373.774759722219</v>
      </c>
    </row>
    <row r="14" spans="1:7" s="3" customFormat="1" ht="12.95" customHeight="1">
      <c r="A14" s="3" t="s">
        <v>25</v>
      </c>
      <c r="F14" s="12" t="s">
        <v>40</v>
      </c>
      <c r="G14" s="15">
        <f ca="1">ROUND(2*(G13-$C$7)/$C$8,0)/2+G12</f>
        <v>42978</v>
      </c>
    </row>
    <row r="15" spans="1:7" s="3" customFormat="1" ht="12.95" customHeight="1">
      <c r="A15" s="8" t="s">
        <v>18</v>
      </c>
      <c r="C15" s="14">
        <f>(C7+C11)+(C8+C12)*INT(MAX(F21:F3533))</f>
        <v>45644.248970314002</v>
      </c>
      <c r="F15" s="12" t="s">
        <v>41</v>
      </c>
      <c r="G15" s="15">
        <f ca="1">ROUND(2*(G13-$C$15)/$C$16,0)/2+G12</f>
        <v>18504</v>
      </c>
    </row>
    <row r="16" spans="1:7" s="3" customFormat="1" ht="12.95" customHeight="1">
      <c r="A16" s="5" t="s">
        <v>4</v>
      </c>
      <c r="C16" s="16">
        <f>+C8+C12</f>
        <v>0.79605937199942789</v>
      </c>
      <c r="F16" s="12" t="s">
        <v>42</v>
      </c>
      <c r="G16" s="17">
        <f ca="1">+$C$15+$C$16*G15-15018.5-$C$5/24</f>
        <v>45356.427423124747</v>
      </c>
    </row>
    <row r="17" spans="1:29" s="3" customFormat="1" ht="12.95" customHeight="1" thickBot="1">
      <c r="A17" s="12" t="s">
        <v>35</v>
      </c>
      <c r="C17" s="3">
        <f>COUNT(C21:C2191)</f>
        <v>2</v>
      </c>
      <c r="G17" s="18" t="s">
        <v>43</v>
      </c>
    </row>
    <row r="18" spans="1:29" s="3" customFormat="1" ht="12.95" customHeight="1">
      <c r="A18" s="5" t="s">
        <v>5</v>
      </c>
      <c r="C18" s="6">
        <f>+C15</f>
        <v>45644.248970314002</v>
      </c>
      <c r="D18" s="7">
        <f>+C16</f>
        <v>0.79605937199942789</v>
      </c>
    </row>
    <row r="19" spans="1:29" s="3" customFormat="1" ht="12.95" customHeight="1" thickTop="1"/>
    <row r="20" spans="1:29" s="3" customFormat="1" ht="12.95" customHeight="1" thickBot="1">
      <c r="A20" s="10" t="s">
        <v>6</v>
      </c>
      <c r="B20" s="10" t="s">
        <v>7</v>
      </c>
      <c r="C20" s="10" t="s">
        <v>8</v>
      </c>
      <c r="D20" s="10" t="s">
        <v>13</v>
      </c>
      <c r="E20" s="10" t="s">
        <v>9</v>
      </c>
      <c r="F20" s="10" t="s">
        <v>10</v>
      </c>
      <c r="G20" s="10" t="s">
        <v>11</v>
      </c>
      <c r="H20" s="19" t="s">
        <v>12</v>
      </c>
      <c r="I20" s="19" t="s">
        <v>34</v>
      </c>
      <c r="J20" s="19" t="s">
        <v>45</v>
      </c>
      <c r="K20" s="19" t="s">
        <v>19</v>
      </c>
      <c r="L20" s="19" t="s">
        <v>27</v>
      </c>
      <c r="M20" s="19" t="s">
        <v>28</v>
      </c>
      <c r="N20" s="19" t="s">
        <v>29</v>
      </c>
      <c r="O20" s="19" t="s">
        <v>24</v>
      </c>
      <c r="P20" s="20" t="s">
        <v>23</v>
      </c>
      <c r="Q20" s="10" t="s">
        <v>15</v>
      </c>
    </row>
    <row r="21" spans="1:29" s="3" customFormat="1" ht="12.95" customHeight="1">
      <c r="A21" s="3" t="s">
        <v>12</v>
      </c>
      <c r="C21" s="21">
        <v>26161.491900000001</v>
      </c>
      <c r="D21" s="21" t="s">
        <v>14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>+C$11+C$12*$F21</f>
        <v>0</v>
      </c>
      <c r="Q21" s="22">
        <f>+C21-15018.5</f>
        <v>11142.991900000001</v>
      </c>
    </row>
    <row r="22" spans="1:29" s="3" customFormat="1" ht="12.95" customHeight="1">
      <c r="A22" s="3" t="s">
        <v>32</v>
      </c>
      <c r="B22" s="3" t="s">
        <v>30</v>
      </c>
      <c r="C22" s="23">
        <v>45644.646999999997</v>
      </c>
      <c r="D22" s="21"/>
      <c r="E22" s="3">
        <f>+(C22-C$7)/C$8</f>
        <v>24474.57292631055</v>
      </c>
      <c r="F22" s="3">
        <f>ROUND(2*E22,0)/2</f>
        <v>24474.5</v>
      </c>
      <c r="G22" s="3">
        <f>+C22-(C$7+F22*C$8)</f>
        <v>5.8053499997186009E-2</v>
      </c>
      <c r="I22" s="3">
        <f>+G22</f>
        <v>5.8053499997186009E-2</v>
      </c>
      <c r="O22" s="3">
        <f>+C$11+C$12*$F22</f>
        <v>5.8053499997186009E-2</v>
      </c>
      <c r="Q22" s="22">
        <f>+C22-15018.5</f>
        <v>30626.146999999997</v>
      </c>
      <c r="Z22" s="3">
        <v>6</v>
      </c>
      <c r="AA22" s="3" t="s">
        <v>31</v>
      </c>
      <c r="AC22" s="3" t="s">
        <v>33</v>
      </c>
    </row>
    <row r="23" spans="1:29" s="3" customFormat="1" ht="12.95" customHeight="1">
      <c r="C23" s="21"/>
      <c r="D23" s="21"/>
      <c r="Q23" s="22"/>
    </row>
    <row r="24" spans="1:29" s="3" customFormat="1" ht="12.95" customHeight="1">
      <c r="C24" s="21"/>
      <c r="D24" s="21"/>
      <c r="Q24" s="22"/>
    </row>
    <row r="25" spans="1:29" s="3" customFormat="1" ht="12.95" customHeight="1">
      <c r="C25" s="21"/>
      <c r="D25" s="21"/>
      <c r="Q25" s="22"/>
    </row>
    <row r="26" spans="1:29" s="3" customFormat="1" ht="12.95" customHeight="1">
      <c r="C26" s="21"/>
      <c r="D26" s="21"/>
      <c r="Q26" s="22"/>
    </row>
    <row r="27" spans="1:29" s="3" customFormat="1" ht="12.95" customHeight="1">
      <c r="C27" s="21"/>
      <c r="D27" s="21"/>
      <c r="Q27" s="22"/>
    </row>
    <row r="28" spans="1:29" s="3" customFormat="1" ht="12.95" customHeight="1">
      <c r="C28" s="21"/>
      <c r="D28" s="21"/>
    </row>
    <row r="29" spans="1:29" s="3" customFormat="1" ht="12.95" customHeight="1">
      <c r="C29" s="21"/>
      <c r="D29" s="21"/>
    </row>
    <row r="30" spans="1:29" s="3" customFormat="1" ht="12.95" customHeight="1">
      <c r="C30" s="21"/>
      <c r="D30" s="21"/>
    </row>
    <row r="31" spans="1:29" s="3" customFormat="1" ht="12.95" customHeight="1">
      <c r="C31" s="21"/>
      <c r="D31" s="21"/>
    </row>
    <row r="32" spans="1:29" s="3" customFormat="1" ht="12.95" customHeight="1">
      <c r="C32" s="21"/>
      <c r="D32" s="21"/>
    </row>
    <row r="33" spans="3:4" s="3" customFormat="1" ht="12.95" customHeight="1">
      <c r="C33" s="21"/>
      <c r="D33" s="21"/>
    </row>
    <row r="34" spans="3:4" s="3" customFormat="1" ht="12.95" customHeight="1">
      <c r="C34" s="21"/>
      <c r="D34" s="21"/>
    </row>
    <row r="35" spans="3:4" s="3" customFormat="1" ht="12.95" customHeight="1">
      <c r="C35" s="21"/>
      <c r="D35" s="21"/>
    </row>
    <row r="36" spans="3:4">
      <c r="C36" s="2"/>
      <c r="D36" s="2"/>
    </row>
    <row r="37" spans="3:4">
      <c r="C37" s="2"/>
      <c r="D37" s="2"/>
    </row>
    <row r="38" spans="3:4">
      <c r="C38" s="2"/>
      <c r="D38" s="2"/>
    </row>
    <row r="39" spans="3:4">
      <c r="C39" s="2"/>
      <c r="D39" s="2"/>
    </row>
    <row r="40" spans="3:4">
      <c r="C40" s="2"/>
      <c r="D40" s="2"/>
    </row>
    <row r="41" spans="3:4">
      <c r="C41" s="2"/>
      <c r="D41" s="2"/>
    </row>
    <row r="42" spans="3:4">
      <c r="C42" s="2"/>
      <c r="D42" s="2"/>
    </row>
    <row r="43" spans="3:4">
      <c r="C43" s="2"/>
      <c r="D43" s="2"/>
    </row>
    <row r="44" spans="3:4">
      <c r="C44" s="2"/>
      <c r="D44" s="2"/>
    </row>
    <row r="45" spans="3:4">
      <c r="C45" s="2"/>
      <c r="D45" s="2"/>
    </row>
    <row r="46" spans="3:4">
      <c r="C46" s="2"/>
      <c r="D46" s="2"/>
    </row>
    <row r="47" spans="3:4">
      <c r="C47" s="2"/>
      <c r="D47" s="2"/>
    </row>
    <row r="48" spans="3:4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2024-03-04T05:35:39Z</dcterms:modified>
</cp:coreProperties>
</file>