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633F35D-BE40-4589-B277-D40CEA75DF3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A21" i="1"/>
  <c r="H20" i="1"/>
  <c r="G11" i="1"/>
  <c r="E14" i="1"/>
  <c r="E15" i="1" s="1"/>
  <c r="C17" i="1"/>
  <c r="Q21" i="1"/>
  <c r="H21" i="1"/>
  <c r="C11" i="1"/>
  <c r="C12" i="1"/>
  <c r="C16" i="1" l="1"/>
  <c r="D18" i="1" s="1"/>
  <c r="C15" i="1"/>
  <c r="E16" i="1" s="1"/>
  <c r="O22" i="1"/>
  <c r="S22" i="1" s="1"/>
  <c r="O21" i="1"/>
  <c r="S21" i="1" s="1"/>
  <c r="S19" i="1" l="1"/>
  <c r="C18" i="1"/>
  <c r="E17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<sst xmlns="http://schemas.openxmlformats.org/spreadsheetml/2006/main" count="56" uniqueCount="52">
  <si>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</si>
  <si>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</si>
  <si>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</si>
  <si>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</si>
  <si>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</si>
  <si>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</si>
  <si>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</si>
  <si>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</si>
  <si>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</si>
  <si>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</si>
  <si>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</si>
  <si>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</si>
  <si>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</si>
  <si>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</si>
  <si>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</si>
  <si>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</si>
  <si>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</si>
  <si>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</si>
  <si>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</si>
  <si>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</si>
  <si>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</si>
  <si>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</si>
  <si>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</si>
  <si>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</si>
  <si>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</si>
  <si>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</si>
  <si>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</si>
  <si>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</si>
  <si>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</si>
  <si>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</si>
  <si>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</si>
  <si>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</si>
  <si>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</si>
  <si>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</si>
  <si>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</si>
  <si>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</si>
  <si>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</si>
  <si>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</si>
  <si>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</si>
  <si>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</si>
  <si>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</si>
  <si>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CU Pup</t>
  </si>
  <si>
    <t>CU Pup / GSC 6543-0832</t>
  </si>
  <si>
    <t>Pup_CU.xls</t>
  </si>
  <si>
    <t>EA</t>
  </si>
  <si>
    <t>Pup</t>
  </si>
  <si>
    <t>G6543-0832</t>
  </si>
  <si>
    <t>Malkov</t>
  </si>
  <si>
    <t>VSS_2013-01-28</t>
  </si>
  <si>
    <t>I</t>
  </si>
  <si>
    <t>PE?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</si>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</sst>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Pup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90977443609022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5F-462F-A453-B15A70350F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0.72299999999813735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5F-462F-A453-B15A70350F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5F-462F-A453-B15A70350F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5F-462F-A453-B15A70350F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5F-462F-A453-B15A70350F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5F-462F-A453-B15A70350F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5F-462F-A453-B15A70350F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0.72299999999813735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5F-462F-A453-B15A70350F2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8450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5F-462F-A453-B15A70350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974544"/>
        <c:axId val="1"/>
      </c:scatterChart>
      <c:valAx>
        <c:axId val="82697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6974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47368421052632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1C6E84E-BA59-C635-C3ED-FEA100959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s="4" customFormat="1" ht="12.95" customHeight="1" x14ac:dyDescent="0.2">
      <c r="A2" s="4" t="s">
        <v>23</v>
      </c>
      <c r="B2" s="4" t="s">
        <v>44</v>
      </c>
      <c r="C2" s="5" t="s">
        <v>40</v>
      </c>
      <c r="D2" s="6" t="s">
        <v>45</v>
      </c>
      <c r="E2" s="7" t="s">
        <v>41</v>
      </c>
      <c r="F2" s="4" t="s">
        <v>46</v>
      </c>
    </row>
    <row r="3" spans="1:7" s="4" customFormat="1" ht="12.95" customHeight="1" thickBot="1" x14ac:dyDescent="0.25">
      <c r="E3" s="4" t="s">
        <v>46</v>
      </c>
    </row>
    <row r="4" spans="1:7" s="4" customFormat="1" ht="12.95" customHeight="1" thickTop="1" thickBot="1" x14ac:dyDescent="0.25">
      <c r="A4" s="8" t="s">
        <v>0</v>
      </c>
      <c r="C4" s="9" t="s">
        <v>39</v>
      </c>
      <c r="D4" s="10" t="s">
        <v>39</v>
      </c>
    </row>
    <row r="5" spans="1:7" s="4" customFormat="1" ht="12.95" customHeight="1" x14ac:dyDescent="0.2"/>
    <row r="6" spans="1:7" s="4" customFormat="1" ht="12.95" customHeight="1" x14ac:dyDescent="0.2">
      <c r="A6" s="8" t="s">
        <v>1</v>
      </c>
    </row>
    <row r="7" spans="1:7" s="4" customFormat="1" ht="12.95" customHeight="1" x14ac:dyDescent="0.2">
      <c r="A7" s="4" t="s">
        <v>2</v>
      </c>
      <c r="C7" s="36">
        <v>28063.078000000001</v>
      </c>
      <c r="D7" s="12" t="s">
        <v>47</v>
      </c>
    </row>
    <row r="8" spans="1:7" s="4" customFormat="1" ht="12.95" customHeight="1" x14ac:dyDescent="0.2">
      <c r="A8" s="4" t="s">
        <v>3</v>
      </c>
      <c r="C8" s="36">
        <v>3.3374199999999998</v>
      </c>
      <c r="D8" s="12" t="s">
        <v>47</v>
      </c>
    </row>
    <row r="9" spans="1:7" s="4" customFormat="1" ht="12.95" customHeight="1" x14ac:dyDescent="0.2">
      <c r="A9" s="13" t="s">
        <v>29</v>
      </c>
      <c r="C9" s="14">
        <v>-9.5</v>
      </c>
      <c r="D9" s="4" t="s">
        <v>30</v>
      </c>
    </row>
    <row r="10" spans="1:7" s="4" customFormat="1" ht="12.95" customHeight="1" thickBot="1" x14ac:dyDescent="0.25">
      <c r="C10" s="15" t="s">
        <v>19</v>
      </c>
      <c r="D10" s="15" t="s">
        <v>20</v>
      </c>
    </row>
    <row r="11" spans="1:7" s="4" customFormat="1" ht="12.95" customHeight="1" x14ac:dyDescent="0.2">
      <c r="A11" s="4" t="s">
        <v>15</v>
      </c>
      <c r="C11" s="16">
        <f ca="1">INTERCEPT(INDIRECT($G$11):G992,INDIRECT($F$11):F992)</f>
        <v>0</v>
      </c>
      <c r="D11" s="6"/>
      <c r="F11" s="17" t="str">
        <f>"F"&amp;E19</f>
        <v>F21</v>
      </c>
      <c r="G11" s="16" t="str">
        <f>"G"&amp;E19</f>
        <v>G21</v>
      </c>
    </row>
    <row r="12" spans="1:7" s="4" customFormat="1" ht="12.95" customHeight="1" x14ac:dyDescent="0.2">
      <c r="A12" s="4" t="s">
        <v>16</v>
      </c>
      <c r="C12" s="16">
        <f ca="1">SLOPE(INDIRECT($G$11):G992,INDIRECT($F$11):F992)</f>
        <v>8.5562130177294364E-5</v>
      </c>
      <c r="D12" s="6"/>
    </row>
    <row r="13" spans="1:7" s="4" customFormat="1" ht="12.95" customHeight="1" x14ac:dyDescent="0.2">
      <c r="A13" s="4" t="s">
        <v>18</v>
      </c>
      <c r="C13" s="6" t="s">
        <v>13</v>
      </c>
      <c r="D13" s="18" t="s">
        <v>36</v>
      </c>
      <c r="E13" s="14">
        <v>1</v>
      </c>
    </row>
    <row r="14" spans="1:7" s="4" customFormat="1" ht="12.95" customHeight="1" x14ac:dyDescent="0.2">
      <c r="D14" s="18" t="s">
        <v>31</v>
      </c>
      <c r="E14" s="19">
        <f ca="1">NOW()+15018.5+$C$9/24</f>
        <v>60373.776086805556</v>
      </c>
    </row>
    <row r="15" spans="1:7" s="4" customFormat="1" ht="12.95" customHeight="1" x14ac:dyDescent="0.2">
      <c r="A15" s="20" t="s">
        <v>17</v>
      </c>
      <c r="C15" s="21">
        <f ca="1">(C7+C11)+(C8+C12)*INT(MAX(F21:F3533))</f>
        <v>56265</v>
      </c>
      <c r="D15" s="18" t="s">
        <v>37</v>
      </c>
      <c r="E15" s="19">
        <f ca="1">ROUND(2*(E14-$C$7)/$C$8,0)/2+E13</f>
        <v>9682.5</v>
      </c>
    </row>
    <row r="16" spans="1:7" s="4" customFormat="1" ht="12.95" customHeight="1" x14ac:dyDescent="0.2">
      <c r="A16" s="8" t="s">
        <v>4</v>
      </c>
      <c r="C16" s="22">
        <f ca="1">+C8+C12</f>
        <v>3.3375055621301772</v>
      </c>
      <c r="D16" s="18" t="s">
        <v>38</v>
      </c>
      <c r="E16" s="16">
        <f ca="1">ROUND(2*(E14-$C$15)/$C$16,0)/2+E13</f>
        <v>1232</v>
      </c>
    </row>
    <row r="17" spans="1:19" s="4" customFormat="1" ht="12.95" customHeight="1" thickBot="1" x14ac:dyDescent="0.25">
      <c r="A17" s="18" t="s">
        <v>28</v>
      </c>
      <c r="C17" s="4">
        <f>COUNT(C21:C2191)</f>
        <v>2</v>
      </c>
      <c r="D17" s="18" t="s">
        <v>32</v>
      </c>
      <c r="E17" s="23">
        <f ca="1">+$C$15+$C$16*E16-15018.5-$C$9/24</f>
        <v>45358.702685877717</v>
      </c>
    </row>
    <row r="18" spans="1:19" s="4" customFormat="1" ht="12.95" customHeight="1" thickTop="1" thickBot="1" x14ac:dyDescent="0.25">
      <c r="A18" s="8" t="s">
        <v>5</v>
      </c>
      <c r="C18" s="24">
        <f ca="1">+C15</f>
        <v>56265</v>
      </c>
      <c r="D18" s="25">
        <f ca="1">+C16</f>
        <v>3.3375055621301772</v>
      </c>
      <c r="E18" s="26" t="s">
        <v>33</v>
      </c>
    </row>
    <row r="19" spans="1:19" s="4" customFormat="1" ht="12.95" customHeight="1" thickTop="1" x14ac:dyDescent="0.2">
      <c r="A19" s="27" t="s">
        <v>34</v>
      </c>
      <c r="E19" s="28">
        <v>21</v>
      </c>
      <c r="S19" s="4">
        <f ca="1">SQRT(SUM(S21:S50)/(COUNT(S21:S50)-1))</f>
        <v>0</v>
      </c>
    </row>
    <row r="20" spans="1:19" s="4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Malkov</v>
      </c>
      <c r="I20" s="29" t="s">
        <v>50</v>
      </c>
      <c r="J20" s="29" t="s">
        <v>51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5" t="s">
        <v>14</v>
      </c>
      <c r="R20" s="31" t="s">
        <v>35</v>
      </c>
    </row>
    <row r="21" spans="1:19" s="4" customFormat="1" ht="12.95" customHeight="1" x14ac:dyDescent="0.2">
      <c r="A21" s="4" t="str">
        <f>D7</f>
        <v>Malkov</v>
      </c>
      <c r="C21" s="11">
        <f>C$7</f>
        <v>28063.078000000001</v>
      </c>
      <c r="D21" s="11" t="s">
        <v>13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0</v>
      </c>
      <c r="Q21" s="32">
        <f>+C21-15018.5</f>
        <v>13044.578000000001</v>
      </c>
      <c r="S21" s="4">
        <f ca="1">+(O21-G21)^2</f>
        <v>0</v>
      </c>
    </row>
    <row r="22" spans="1:19" s="4" customFormat="1" ht="12.95" customHeight="1" x14ac:dyDescent="0.2">
      <c r="A22" s="33" t="s">
        <v>48</v>
      </c>
      <c r="B22" s="34" t="s">
        <v>49</v>
      </c>
      <c r="C22" s="35">
        <v>56265</v>
      </c>
      <c r="D22" s="35">
        <v>0.01</v>
      </c>
      <c r="E22" s="4">
        <f>+(C22-C$7)/C$8</f>
        <v>8450.2166344062189</v>
      </c>
      <c r="F22" s="4">
        <f>ROUND(2*E22,0)/2</f>
        <v>8450</v>
      </c>
      <c r="G22" s="4">
        <f>+C22-(C$7+F22*C$8)</f>
        <v>0.72299999999813735</v>
      </c>
      <c r="I22" s="4">
        <f>+G22</f>
        <v>0.72299999999813735</v>
      </c>
      <c r="O22" s="4">
        <f ca="1">+C$11+C$12*$F22</f>
        <v>0.72299999999813735</v>
      </c>
      <c r="Q22" s="32">
        <f>+C22-15018.5</f>
        <v>41246.5</v>
      </c>
      <c r="S22" s="4">
        <f ca="1">+(O22-G22)^2</f>
        <v>0</v>
      </c>
    </row>
    <row r="23" spans="1:19" s="4" customFormat="1" ht="12.95" customHeight="1" x14ac:dyDescent="0.2">
      <c r="C23" s="11"/>
      <c r="D23" s="11"/>
      <c r="Q23" s="32"/>
    </row>
    <row r="24" spans="1:19" s="4" customFormat="1" ht="12.95" customHeight="1" x14ac:dyDescent="0.2">
      <c r="C24" s="11"/>
      <c r="D24" s="11"/>
      <c r="Q24" s="32"/>
    </row>
    <row r="25" spans="1:19" s="4" customFormat="1" ht="12.95" customHeight="1" x14ac:dyDescent="0.2">
      <c r="C25" s="11"/>
      <c r="D25" s="11"/>
      <c r="Q25" s="32"/>
    </row>
    <row r="26" spans="1:19" x14ac:dyDescent="0.2">
      <c r="C26" s="3"/>
      <c r="D26" s="3"/>
      <c r="Q26" s="2"/>
    </row>
    <row r="27" spans="1:19" x14ac:dyDescent="0.2">
      <c r="C27" s="3"/>
      <c r="D27" s="3"/>
      <c r="Q27" s="2"/>
    </row>
    <row r="28" spans="1:19" x14ac:dyDescent="0.2">
      <c r="C28" s="3"/>
      <c r="D28" s="3"/>
      <c r="Q28" s="2"/>
    </row>
    <row r="29" spans="1:19" x14ac:dyDescent="0.2">
      <c r="C29" s="3"/>
      <c r="D29" s="3"/>
      <c r="Q29" s="2"/>
    </row>
    <row r="30" spans="1:19" x14ac:dyDescent="0.2">
      <c r="C30" s="3"/>
      <c r="D30" s="3"/>
      <c r="Q30" s="2"/>
    </row>
    <row r="31" spans="1:19" x14ac:dyDescent="0.2">
      <c r="C31" s="3"/>
      <c r="D31" s="3"/>
      <c r="Q31" s="2"/>
    </row>
    <row r="32" spans="1:19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2024-03-04T05:37:33Z</dcterms:modified>
</cp:coreProperties>
</file>