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1059F7-003E-4896-97FE-C24C2A8AF7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38" i="1"/>
  <c r="F38" i="1"/>
  <c r="G38" i="1"/>
  <c r="H3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38" i="1"/>
  <c r="C11" i="1"/>
  <c r="C12" i="1"/>
  <c r="C16" i="1" l="1"/>
  <c r="D18" i="1" s="1"/>
  <c r="O27" i="1"/>
  <c r="O39" i="1"/>
  <c r="O29" i="1"/>
  <c r="O30" i="1"/>
  <c r="O24" i="1"/>
  <c r="O38" i="1"/>
  <c r="O37" i="1"/>
  <c r="O42" i="1"/>
  <c r="O41" i="1"/>
  <c r="O28" i="1"/>
  <c r="O33" i="1"/>
  <c r="O22" i="1"/>
  <c r="O40" i="1"/>
  <c r="O31" i="1"/>
  <c r="O34" i="1"/>
  <c r="O32" i="1"/>
  <c r="O25" i="1"/>
  <c r="O35" i="1"/>
  <c r="C15" i="1"/>
  <c r="O36" i="1"/>
  <c r="O23" i="1"/>
  <c r="O21" i="1"/>
  <c r="O26" i="1"/>
  <c r="F17" i="1"/>
  <c r="C18" i="1" l="1"/>
  <c r="F18" i="1"/>
  <c r="F19" i="1" s="1"/>
</calcChain>
</file>

<file path=xl/sharedStrings.xml><?xml version="1.0" encoding="utf-8"?>
<sst xmlns="http://schemas.openxmlformats.org/spreadsheetml/2006/main" count="251" uniqueCount="117">
  <si>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</si>
  <si>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</si>
  <si>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</si>
  <si>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</si>
  <si>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</si>
  <si>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</si>
  <si>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</si>
  <si>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</si>
  <si>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</si>
  <si>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</si>
  <si>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</si>
  <si>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</si>
  <si>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</si>
  <si>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</si>
  <si>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</si>
  <si>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</si>
  <si>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</si>
  <si>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</si>
  <si>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</si>
  <si>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</si>
  <si>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</si>
  <si>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</si>
  <si>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</si>
  <si>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</si>
  <si>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</si>
  <si>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</si>
  <si>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</si>
  <si>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</si>
  <si>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</si>
  <si>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</si>
  <si>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</si>
  <si>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</si>
  <si>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</si>
  <si>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</si>
  <si>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</si>
  <si>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</si>
  <si>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</si>
  <si>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</si>
  <si>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</si>
  <si>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</si>
  <si>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</si>
  <si>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</si>
  <si>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</si>
  <si>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</si>
  <si>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</si>
  <si>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</si>
  <si>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</si>
  <si>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</si>
  <si>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 -0.003 </t>
  </si>
  <si>
    <t>CW Pup</t>
  </si>
  <si>
    <t>EA</t>
  </si>
  <si>
    <t>GCVS 4</t>
  </si>
  <si>
    <t>CW Pup / GSC 26337.422</t>
  </si>
  <si>
    <t>2425532.848 </t>
  </si>
  <si>
    <t> 13.10.1928 08:21 </t>
  </si>
  <si>
    <t> 0.047 </t>
  </si>
  <si>
    <t>P </t>
  </si>
  <si>
    <t> C.H.D.Steinmetz </t>
  </si>
  <si>
    <t> BAN 10.260 </t>
  </si>
  <si>
    <t>2425684.000 </t>
  </si>
  <si>
    <t> 13.03.1929 12:00 </t>
  </si>
  <si>
    <t> -0.045 </t>
  </si>
  <si>
    <t>2425684.021 </t>
  </si>
  <si>
    <t> 13.03.1929 12:30 </t>
  </si>
  <si>
    <t> -0.024 </t>
  </si>
  <si>
    <t>2425714.285 </t>
  </si>
  <si>
    <t> 12.04.1929 18:50 </t>
  </si>
  <si>
    <t> -0.009 </t>
  </si>
  <si>
    <t>2425714.343 </t>
  </si>
  <si>
    <t> 12.04.1929 20:13 </t>
  </si>
  <si>
    <t> 0.049 </t>
  </si>
  <si>
    <t>2425950.244 </t>
  </si>
  <si>
    <t> 04.12.1929 17:51 </t>
  </si>
  <si>
    <t> 0.008 </t>
  </si>
  <si>
    <t>2425950.247 </t>
  </si>
  <si>
    <t> 04.12.1929 17:55 </t>
  </si>
  <si>
    <t> 0.011 </t>
  </si>
  <si>
    <t>2425974.413 </t>
  </si>
  <si>
    <t> 28.12.1929 21:54 </t>
  </si>
  <si>
    <t> -0.022 </t>
  </si>
  <si>
    <t>2425974.463 </t>
  </si>
  <si>
    <t> 28.12.1929 23:06 </t>
  </si>
  <si>
    <t> 0.028 </t>
  </si>
  <si>
    <t>2425998.651 </t>
  </si>
  <si>
    <t> 22.01.1930 03:37 </t>
  </si>
  <si>
    <t> 0.017 </t>
  </si>
  <si>
    <t>2426065.175 </t>
  </si>
  <si>
    <t> 29.03.1930 16:12 </t>
  </si>
  <si>
    <t> -0.007 </t>
  </si>
  <si>
    <t>2426083.280 </t>
  </si>
  <si>
    <t> 16.04.1930 18:43 </t>
  </si>
  <si>
    <t> -0.051 </t>
  </si>
  <si>
    <t>2426089.361 </t>
  </si>
  <si>
    <t> 22.04.1930 20:39 </t>
  </si>
  <si>
    <t> -0.020 </t>
  </si>
  <si>
    <t>2426089.406 </t>
  </si>
  <si>
    <t> 22.04.1930 21:44 </t>
  </si>
  <si>
    <t> 0.025 </t>
  </si>
  <si>
    <t>2426325.296 </t>
  </si>
  <si>
    <t> 14.12.1930 19:06 </t>
  </si>
  <si>
    <t> -0.026 </t>
  </si>
  <si>
    <t>2426325.330 </t>
  </si>
  <si>
    <t> 14.12.1930 19:55 </t>
  </si>
  <si>
    <t>2426337.419 </t>
  </si>
  <si>
    <t> 26.12.1930 22:03 </t>
  </si>
  <si>
    <t>2427807.503 </t>
  </si>
  <si>
    <t> 05.01.1935 00:04 </t>
  </si>
  <si>
    <t> -0.017 </t>
  </si>
  <si>
    <t>2427807.554 </t>
  </si>
  <si>
    <t> 05.01.1935 01:17 </t>
  </si>
  <si>
    <t> 0.034 </t>
  </si>
  <si>
    <t>2429380.445 </t>
  </si>
  <si>
    <t> 26.04.1939 22:40 </t>
  </si>
  <si>
    <t> -0.019 </t>
  </si>
  <si>
    <t>2429380.481 </t>
  </si>
  <si>
    <t> 26.04.1939 23:32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</si>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</sst>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Pup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4.7405000004800968E-2</c:v>
                </c:pt>
                <c:pt idx="1">
                  <c:v>-4.521999999997206E-2</c:v>
                </c:pt>
                <c:pt idx="2">
                  <c:v>-2.4219999999331776E-2</c:v>
                </c:pt>
                <c:pt idx="3">
                  <c:v>-9.1449999999895226E-3</c:v>
                </c:pt>
                <c:pt idx="4">
                  <c:v>4.8855000000912696E-2</c:v>
                </c:pt>
                <c:pt idx="5">
                  <c:v>8.2399999992048834E-3</c:v>
                </c:pt>
                <c:pt idx="6">
                  <c:v>1.1239999999816064E-2</c:v>
                </c:pt>
                <c:pt idx="7">
                  <c:v>-2.1899999999732245E-2</c:v>
                </c:pt>
                <c:pt idx="8">
                  <c:v>2.8099999999540159E-2</c:v>
                </c:pt>
                <c:pt idx="9">
                  <c:v>1.6960000004473841E-2</c:v>
                </c:pt>
                <c:pt idx="10">
                  <c:v>-6.6750000005413312E-3</c:v>
                </c:pt>
                <c:pt idx="11">
                  <c:v>-5.1029999998718267E-2</c:v>
                </c:pt>
                <c:pt idx="12">
                  <c:v>-1.9814999999653082E-2</c:v>
                </c:pt>
                <c:pt idx="13">
                  <c:v>2.5184999998600688E-2</c:v>
                </c:pt>
                <c:pt idx="14">
                  <c:v>-2.6430000001710141E-2</c:v>
                </c:pt>
                <c:pt idx="15">
                  <c:v>7.5700000015785918E-3</c:v>
                </c:pt>
                <c:pt idx="16">
                  <c:v>-2.9999999969732016E-3</c:v>
                </c:pt>
                <c:pt idx="17">
                  <c:v>0</c:v>
                </c:pt>
                <c:pt idx="18">
                  <c:v>-1.6754999996919651E-2</c:v>
                </c:pt>
                <c:pt idx="19">
                  <c:v>3.424500000255648E-2</c:v>
                </c:pt>
                <c:pt idx="20">
                  <c:v>-1.8854999998438871E-2</c:v>
                </c:pt>
                <c:pt idx="21">
                  <c:v>1.7145000001619337E-2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D-4D01-B759-05B9524D68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3D-4D01-B759-05B9524D68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3D-4D01-B759-05B9524D68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3D-4D01-B759-05B9524D68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3D-4D01-B759-05B9524D68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3D-4D01-B759-05B9524D68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3D-4D01-B759-05B9524D68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5.405706543062171E-5</c:v>
                </c:pt>
                <c:pt idx="1">
                  <c:v>5.9304736588698212E-5</c:v>
                </c:pt>
                <c:pt idx="2">
                  <c:v>5.9304736588698212E-5</c:v>
                </c:pt>
                <c:pt idx="3">
                  <c:v>6.035427082031352E-5</c:v>
                </c:pt>
                <c:pt idx="4">
                  <c:v>6.035427082031352E-5</c:v>
                </c:pt>
                <c:pt idx="5">
                  <c:v>6.8540637826912872E-5</c:v>
                </c:pt>
                <c:pt idx="6">
                  <c:v>6.8540637826912872E-5</c:v>
                </c:pt>
                <c:pt idx="7">
                  <c:v>6.9380265212205119E-5</c:v>
                </c:pt>
                <c:pt idx="8">
                  <c:v>6.9380265212205119E-5</c:v>
                </c:pt>
                <c:pt idx="9">
                  <c:v>7.0219892597497352E-5</c:v>
                </c:pt>
                <c:pt idx="10">
                  <c:v>7.2528867907051018E-5</c:v>
                </c:pt>
                <c:pt idx="11">
                  <c:v>7.3158588446020203E-5</c:v>
                </c:pt>
                <c:pt idx="12">
                  <c:v>7.3368495292343264E-5</c:v>
                </c:pt>
                <c:pt idx="13">
                  <c:v>7.3368495292343264E-5</c:v>
                </c:pt>
                <c:pt idx="14">
                  <c:v>8.1554862298942617E-5</c:v>
                </c:pt>
                <c:pt idx="15">
                  <c:v>8.1554862298942617E-5</c:v>
                </c:pt>
                <c:pt idx="16">
                  <c:v>8.197467599158874E-5</c:v>
                </c:pt>
                <c:pt idx="17">
                  <c:v>8.197467599158874E-5</c:v>
                </c:pt>
                <c:pt idx="18">
                  <c:v>1.3298203964809242E-4</c:v>
                </c:pt>
                <c:pt idx="19">
                  <c:v>1.3298203964809242E-4</c:v>
                </c:pt>
                <c:pt idx="20">
                  <c:v>1.8755781969208811E-4</c:v>
                </c:pt>
                <c:pt idx="21">
                  <c:v>1.8755781969208811E-4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3D-4D01-B759-05B9524D68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-133</c:v>
                </c:pt>
                <c:pt idx="1">
                  <c:v>-108</c:v>
                </c:pt>
                <c:pt idx="2">
                  <c:v>-108</c:v>
                </c:pt>
                <c:pt idx="3">
                  <c:v>-103</c:v>
                </c:pt>
                <c:pt idx="4">
                  <c:v>-103</c:v>
                </c:pt>
                <c:pt idx="5">
                  <c:v>-64</c:v>
                </c:pt>
                <c:pt idx="6">
                  <c:v>-64</c:v>
                </c:pt>
                <c:pt idx="7">
                  <c:v>-60</c:v>
                </c:pt>
                <c:pt idx="8">
                  <c:v>-60</c:v>
                </c:pt>
                <c:pt idx="9">
                  <c:v>-56</c:v>
                </c:pt>
                <c:pt idx="10">
                  <c:v>-45</c:v>
                </c:pt>
                <c:pt idx="11">
                  <c:v>-42</c:v>
                </c:pt>
                <c:pt idx="12">
                  <c:v>-41</c:v>
                </c:pt>
                <c:pt idx="13">
                  <c:v>-41</c:v>
                </c:pt>
                <c:pt idx="14">
                  <c:v>-2</c:v>
                </c:pt>
                <c:pt idx="15">
                  <c:v>-2</c:v>
                </c:pt>
                <c:pt idx="16">
                  <c:v>0</c:v>
                </c:pt>
                <c:pt idx="17">
                  <c:v>0</c:v>
                </c:pt>
                <c:pt idx="18">
                  <c:v>243</c:v>
                </c:pt>
                <c:pt idx="19">
                  <c:v>243</c:v>
                </c:pt>
                <c:pt idx="20">
                  <c:v>503</c:v>
                </c:pt>
                <c:pt idx="21">
                  <c:v>503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3D-4D01-B759-05B9524D6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479000"/>
        <c:axId val="1"/>
      </c:scatterChart>
      <c:valAx>
        <c:axId val="78447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47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CBCC74-82B8-898C-A31E-32CD339B5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23" t="s">
        <v>49</v>
      </c>
      <c r="G1" s="7">
        <v>7.41303</v>
      </c>
      <c r="H1" s="8">
        <v>-19.411000000000001</v>
      </c>
      <c r="I1" s="9">
        <v>26337.421999999999</v>
      </c>
      <c r="J1" s="9">
        <v>6.049785</v>
      </c>
      <c r="K1" s="6" t="s">
        <v>50</v>
      </c>
      <c r="L1" s="8"/>
      <c r="M1" s="9">
        <v>26337.421999999999</v>
      </c>
      <c r="N1" s="9">
        <v>6.049785</v>
      </c>
      <c r="O1" s="10" t="s">
        <v>50</v>
      </c>
    </row>
    <row r="2" spans="1:15" s="27" customFormat="1" ht="12.95" customHeight="1" x14ac:dyDescent="0.2">
      <c r="A2" s="27" t="s">
        <v>23</v>
      </c>
      <c r="B2" s="27" t="s">
        <v>50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>
        <v>26337.421999999999</v>
      </c>
      <c r="D4" s="32">
        <v>6.049785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58">
        <v>26337.421999999999</v>
      </c>
      <c r="D7" s="36" t="s">
        <v>51</v>
      </c>
    </row>
    <row r="8" spans="1:15" s="27" customFormat="1" ht="12.95" customHeight="1" x14ac:dyDescent="0.2">
      <c r="A8" s="27" t="s">
        <v>3</v>
      </c>
      <c r="C8" s="58">
        <v>6.049785</v>
      </c>
      <c r="D8" s="36" t="s">
        <v>51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8.197467599158874E-5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2.099068463230604E-7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29380.464042557818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6.0497852099068465</v>
      </c>
      <c r="E16" s="44" t="s">
        <v>30</v>
      </c>
      <c r="F16" s="46">
        <f ca="1">NOW()+15018.5+$C$5/24</f>
        <v>60373.77696805555</v>
      </c>
    </row>
    <row r="17" spans="1:18" s="27" customFormat="1" ht="12.95" customHeight="1" thickBot="1" x14ac:dyDescent="0.25">
      <c r="A17" s="44" t="s">
        <v>27</v>
      </c>
      <c r="C17" s="27">
        <f>COUNT(C21:C2191)</f>
        <v>22</v>
      </c>
      <c r="E17" s="44" t="s">
        <v>35</v>
      </c>
      <c r="F17" s="47">
        <f ca="1">ROUND(2*(F16-$C$7)/$C$8,0)/2+F15</f>
        <v>5627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29380.464042557818</v>
      </c>
      <c r="D18" s="49">
        <f ca="1">+C16</f>
        <v>6.0497852099068465</v>
      </c>
      <c r="E18" s="44" t="s">
        <v>36</v>
      </c>
      <c r="F18" s="40">
        <f ca="1">ROUND(2*(F16-$C$15)/$C$16,0)/2+F15</f>
        <v>5124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45361.459291453837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37</v>
      </c>
      <c r="I20" s="51" t="s">
        <v>38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54" t="s">
        <v>58</v>
      </c>
      <c r="B21" s="55" t="s">
        <v>116</v>
      </c>
      <c r="C21" s="56">
        <v>25532.848000000002</v>
      </c>
      <c r="D21" s="35"/>
      <c r="E21" s="27">
        <f t="shared" ref="E21:E42" si="0">+(C21-C$7)/C$8</f>
        <v>-132.99216418434654</v>
      </c>
      <c r="F21" s="27">
        <f t="shared" ref="F21:F42" si="1">ROUND(2*E21,0)/2</f>
        <v>-133</v>
      </c>
      <c r="G21" s="27">
        <f t="shared" ref="G21:G42" si="2">+C21-(C$7+F21*C$8)</f>
        <v>4.7405000004800968E-2</v>
      </c>
      <c r="H21" s="27">
        <f t="shared" ref="H21:H42" si="3">+G21</f>
        <v>4.7405000004800968E-2</v>
      </c>
      <c r="O21" s="27">
        <f t="shared" ref="O21:O42" ca="1" si="4">+C$11+C$12*$F21</f>
        <v>5.405706543062171E-5</v>
      </c>
      <c r="Q21" s="57">
        <f t="shared" ref="Q21:Q42" si="5">+C21-15018.5</f>
        <v>10514.348000000002</v>
      </c>
    </row>
    <row r="22" spans="1:18" s="27" customFormat="1" ht="12.95" customHeight="1" x14ac:dyDescent="0.2">
      <c r="A22" s="54" t="s">
        <v>58</v>
      </c>
      <c r="B22" s="55" t="s">
        <v>116</v>
      </c>
      <c r="C22" s="56">
        <v>25684</v>
      </c>
      <c r="D22" s="35"/>
      <c r="E22" s="27">
        <f t="shared" si="0"/>
        <v>-108.00747464579298</v>
      </c>
      <c r="F22" s="27">
        <f t="shared" si="1"/>
        <v>-108</v>
      </c>
      <c r="G22" s="27">
        <f t="shared" si="2"/>
        <v>-4.521999999997206E-2</v>
      </c>
      <c r="H22" s="27">
        <f t="shared" si="3"/>
        <v>-4.521999999997206E-2</v>
      </c>
      <c r="O22" s="27">
        <f t="shared" ca="1" si="4"/>
        <v>5.9304736588698212E-5</v>
      </c>
      <c r="Q22" s="57">
        <f t="shared" si="5"/>
        <v>10665.5</v>
      </c>
    </row>
    <row r="23" spans="1:18" s="27" customFormat="1" ht="12.95" customHeight="1" x14ac:dyDescent="0.2">
      <c r="A23" s="54" t="s">
        <v>58</v>
      </c>
      <c r="B23" s="55" t="s">
        <v>116</v>
      </c>
      <c r="C23" s="56">
        <v>25684.021000000001</v>
      </c>
      <c r="D23" s="35"/>
      <c r="E23" s="27">
        <f t="shared" si="0"/>
        <v>-108.0040034480561</v>
      </c>
      <c r="F23" s="27">
        <f t="shared" si="1"/>
        <v>-108</v>
      </c>
      <c r="G23" s="27">
        <f t="shared" si="2"/>
        <v>-2.4219999999331776E-2</v>
      </c>
      <c r="H23" s="27">
        <f t="shared" si="3"/>
        <v>-2.4219999999331776E-2</v>
      </c>
      <c r="O23" s="27">
        <f t="shared" ca="1" si="4"/>
        <v>5.9304736588698212E-5</v>
      </c>
      <c r="Q23" s="57">
        <f t="shared" si="5"/>
        <v>10665.521000000001</v>
      </c>
    </row>
    <row r="24" spans="1:18" s="27" customFormat="1" ht="12.95" customHeight="1" x14ac:dyDescent="0.2">
      <c r="A24" s="54" t="s">
        <v>58</v>
      </c>
      <c r="B24" s="55" t="s">
        <v>116</v>
      </c>
      <c r="C24" s="56">
        <v>25714.285</v>
      </c>
      <c r="D24" s="35"/>
      <c r="E24" s="27">
        <f t="shared" si="0"/>
        <v>-103.00151162396661</v>
      </c>
      <c r="F24" s="27">
        <f t="shared" si="1"/>
        <v>-103</v>
      </c>
      <c r="G24" s="27">
        <f t="shared" si="2"/>
        <v>-9.1449999999895226E-3</v>
      </c>
      <c r="H24" s="27">
        <f t="shared" si="3"/>
        <v>-9.1449999999895226E-3</v>
      </c>
      <c r="O24" s="27">
        <f t="shared" ca="1" si="4"/>
        <v>6.035427082031352E-5</v>
      </c>
      <c r="Q24" s="57">
        <f t="shared" si="5"/>
        <v>10695.785</v>
      </c>
    </row>
    <row r="25" spans="1:18" s="27" customFormat="1" ht="12.95" customHeight="1" x14ac:dyDescent="0.2">
      <c r="A25" s="54" t="s">
        <v>58</v>
      </c>
      <c r="B25" s="55" t="s">
        <v>116</v>
      </c>
      <c r="C25" s="56">
        <v>25714.343000000001</v>
      </c>
      <c r="D25" s="35"/>
      <c r="E25" s="27">
        <f t="shared" si="0"/>
        <v>-102.99192450640773</v>
      </c>
      <c r="F25" s="27">
        <f t="shared" si="1"/>
        <v>-103</v>
      </c>
      <c r="G25" s="27">
        <f t="shared" si="2"/>
        <v>4.8855000000912696E-2</v>
      </c>
      <c r="H25" s="27">
        <f t="shared" si="3"/>
        <v>4.8855000000912696E-2</v>
      </c>
      <c r="O25" s="27">
        <f t="shared" ca="1" si="4"/>
        <v>6.035427082031352E-5</v>
      </c>
      <c r="Q25" s="57">
        <f t="shared" si="5"/>
        <v>10695.843000000001</v>
      </c>
    </row>
    <row r="26" spans="1:18" s="27" customFormat="1" ht="12.95" customHeight="1" x14ac:dyDescent="0.2">
      <c r="A26" s="54" t="s">
        <v>58</v>
      </c>
      <c r="B26" s="55" t="s">
        <v>116</v>
      </c>
      <c r="C26" s="56">
        <v>25950.243999999999</v>
      </c>
      <c r="D26" s="35"/>
      <c r="E26" s="27">
        <f t="shared" si="0"/>
        <v>-63.998637968126118</v>
      </c>
      <c r="F26" s="27">
        <f t="shared" si="1"/>
        <v>-64</v>
      </c>
      <c r="G26" s="27">
        <f t="shared" si="2"/>
        <v>8.2399999992048834E-3</v>
      </c>
      <c r="H26" s="27">
        <f t="shared" si="3"/>
        <v>8.2399999992048834E-3</v>
      </c>
      <c r="O26" s="27">
        <f t="shared" ca="1" si="4"/>
        <v>6.8540637826912872E-5</v>
      </c>
      <c r="Q26" s="57">
        <f t="shared" si="5"/>
        <v>10931.743999999999</v>
      </c>
    </row>
    <row r="27" spans="1:18" s="27" customFormat="1" ht="12.95" customHeight="1" x14ac:dyDescent="0.2">
      <c r="A27" s="54" t="s">
        <v>58</v>
      </c>
      <c r="B27" s="55" t="s">
        <v>116</v>
      </c>
      <c r="C27" s="56">
        <v>25950.246999999999</v>
      </c>
      <c r="D27" s="35"/>
      <c r="E27" s="27">
        <f t="shared" si="0"/>
        <v>-63.99814208273505</v>
      </c>
      <c r="F27" s="27">
        <f t="shared" si="1"/>
        <v>-64</v>
      </c>
      <c r="G27" s="27">
        <f t="shared" si="2"/>
        <v>1.1239999999816064E-2</v>
      </c>
      <c r="H27" s="27">
        <f t="shared" si="3"/>
        <v>1.1239999999816064E-2</v>
      </c>
      <c r="O27" s="27">
        <f t="shared" ca="1" si="4"/>
        <v>6.8540637826912872E-5</v>
      </c>
      <c r="Q27" s="57">
        <f t="shared" si="5"/>
        <v>10931.746999999999</v>
      </c>
    </row>
    <row r="28" spans="1:18" s="27" customFormat="1" ht="12.95" customHeight="1" x14ac:dyDescent="0.2">
      <c r="A28" s="54" t="s">
        <v>58</v>
      </c>
      <c r="B28" s="55" t="s">
        <v>116</v>
      </c>
      <c r="C28" s="56">
        <v>25974.413</v>
      </c>
      <c r="D28" s="35"/>
      <c r="E28" s="27">
        <f t="shared" si="0"/>
        <v>-60.003619963353771</v>
      </c>
      <c r="F28" s="27">
        <f t="shared" si="1"/>
        <v>-60</v>
      </c>
      <c r="G28" s="27">
        <f t="shared" si="2"/>
        <v>-2.1899999999732245E-2</v>
      </c>
      <c r="H28" s="27">
        <f t="shared" si="3"/>
        <v>-2.1899999999732245E-2</v>
      </c>
      <c r="O28" s="27">
        <f t="shared" ca="1" si="4"/>
        <v>6.9380265212205119E-5</v>
      </c>
      <c r="Q28" s="57">
        <f t="shared" si="5"/>
        <v>10955.913</v>
      </c>
    </row>
    <row r="29" spans="1:18" x14ac:dyDescent="0.2">
      <c r="A29" s="24" t="s">
        <v>58</v>
      </c>
      <c r="B29" s="26" t="s">
        <v>116</v>
      </c>
      <c r="C29" s="25">
        <v>25974.463</v>
      </c>
      <c r="D29" s="4"/>
      <c r="E29">
        <f t="shared" si="0"/>
        <v>-59.99535520683775</v>
      </c>
      <c r="F29">
        <f t="shared" si="1"/>
        <v>-60</v>
      </c>
      <c r="G29">
        <f t="shared" si="2"/>
        <v>2.8099999999540159E-2</v>
      </c>
      <c r="H29">
        <f t="shared" si="3"/>
        <v>2.8099999999540159E-2</v>
      </c>
      <c r="O29">
        <f t="shared" ca="1" si="4"/>
        <v>6.9380265212205119E-5</v>
      </c>
      <c r="Q29" s="2">
        <f t="shared" si="5"/>
        <v>10955.963</v>
      </c>
    </row>
    <row r="30" spans="1:18" x14ac:dyDescent="0.2">
      <c r="A30" s="24" t="s">
        <v>58</v>
      </c>
      <c r="B30" s="26" t="s">
        <v>116</v>
      </c>
      <c r="C30" s="25">
        <v>25998.651000000002</v>
      </c>
      <c r="D30" s="4"/>
      <c r="E30">
        <f t="shared" si="0"/>
        <v>-55.997196594589226</v>
      </c>
      <c r="F30">
        <f t="shared" si="1"/>
        <v>-56</v>
      </c>
      <c r="G30">
        <f t="shared" si="2"/>
        <v>1.6960000004473841E-2</v>
      </c>
      <c r="H30">
        <f t="shared" si="3"/>
        <v>1.6960000004473841E-2</v>
      </c>
      <c r="O30">
        <f t="shared" ca="1" si="4"/>
        <v>7.0219892597497352E-5</v>
      </c>
      <c r="Q30" s="2">
        <f t="shared" si="5"/>
        <v>10980.151000000002</v>
      </c>
    </row>
    <row r="31" spans="1:18" x14ac:dyDescent="0.2">
      <c r="A31" s="24" t="s">
        <v>58</v>
      </c>
      <c r="B31" s="26" t="s">
        <v>116</v>
      </c>
      <c r="C31" s="25">
        <v>26065.174999999999</v>
      </c>
      <c r="D31" s="4"/>
      <c r="E31">
        <f t="shared" si="0"/>
        <v>-45.001103344994803</v>
      </c>
      <c r="F31">
        <f t="shared" si="1"/>
        <v>-45</v>
      </c>
      <c r="G31">
        <f t="shared" si="2"/>
        <v>-6.6750000005413312E-3</v>
      </c>
      <c r="H31">
        <f t="shared" si="3"/>
        <v>-6.6750000005413312E-3</v>
      </c>
      <c r="O31">
        <f t="shared" ca="1" si="4"/>
        <v>7.2528867907051018E-5</v>
      </c>
      <c r="Q31" s="2">
        <f t="shared" si="5"/>
        <v>11046.674999999999</v>
      </c>
    </row>
    <row r="32" spans="1:18" x14ac:dyDescent="0.2">
      <c r="A32" s="24" t="s">
        <v>58</v>
      </c>
      <c r="B32" s="26" t="s">
        <v>116</v>
      </c>
      <c r="C32" s="25">
        <v>26083.279999999999</v>
      </c>
      <c r="D32" s="4"/>
      <c r="E32">
        <f t="shared" si="0"/>
        <v>-42.008435010500342</v>
      </c>
      <c r="F32">
        <f t="shared" si="1"/>
        <v>-42</v>
      </c>
      <c r="G32">
        <f t="shared" si="2"/>
        <v>-5.1029999998718267E-2</v>
      </c>
      <c r="H32">
        <f t="shared" si="3"/>
        <v>-5.1029999998718267E-2</v>
      </c>
      <c r="O32">
        <f t="shared" ca="1" si="4"/>
        <v>7.3158588446020203E-5</v>
      </c>
      <c r="Q32" s="2">
        <f t="shared" si="5"/>
        <v>11064.779999999999</v>
      </c>
    </row>
    <row r="33" spans="1:17" x14ac:dyDescent="0.2">
      <c r="A33" s="24" t="s">
        <v>58</v>
      </c>
      <c r="B33" s="26" t="s">
        <v>116</v>
      </c>
      <c r="C33" s="25">
        <v>26089.361000000001</v>
      </c>
      <c r="D33" s="4"/>
      <c r="E33">
        <f t="shared" si="0"/>
        <v>-41.003275323006996</v>
      </c>
      <c r="F33">
        <f t="shared" si="1"/>
        <v>-41</v>
      </c>
      <c r="G33">
        <f t="shared" si="2"/>
        <v>-1.9814999999653082E-2</v>
      </c>
      <c r="H33">
        <f t="shared" si="3"/>
        <v>-1.9814999999653082E-2</v>
      </c>
      <c r="O33">
        <f t="shared" ca="1" si="4"/>
        <v>7.3368495292343264E-5</v>
      </c>
      <c r="Q33" s="2">
        <f t="shared" si="5"/>
        <v>11070.861000000001</v>
      </c>
    </row>
    <row r="34" spans="1:17" x14ac:dyDescent="0.2">
      <c r="A34" s="24" t="s">
        <v>58</v>
      </c>
      <c r="B34" s="26" t="s">
        <v>116</v>
      </c>
      <c r="C34" s="25">
        <v>26089.405999999999</v>
      </c>
      <c r="D34" s="4"/>
      <c r="E34">
        <f t="shared" si="0"/>
        <v>-40.99583704214276</v>
      </c>
      <c r="F34">
        <f t="shared" si="1"/>
        <v>-41</v>
      </c>
      <c r="G34">
        <f t="shared" si="2"/>
        <v>2.5184999998600688E-2</v>
      </c>
      <c r="H34">
        <f t="shared" si="3"/>
        <v>2.5184999998600688E-2</v>
      </c>
      <c r="O34">
        <f t="shared" ca="1" si="4"/>
        <v>7.3368495292343264E-5</v>
      </c>
      <c r="Q34" s="2">
        <f t="shared" si="5"/>
        <v>11070.905999999999</v>
      </c>
    </row>
    <row r="35" spans="1:17" x14ac:dyDescent="0.2">
      <c r="A35" s="24" t="s">
        <v>58</v>
      </c>
      <c r="B35" s="26" t="s">
        <v>116</v>
      </c>
      <c r="C35" s="25">
        <v>26325.295999999998</v>
      </c>
      <c r="D35" s="4"/>
      <c r="E35">
        <f t="shared" si="0"/>
        <v>-2.0043687502944656</v>
      </c>
      <c r="F35">
        <f t="shared" si="1"/>
        <v>-2</v>
      </c>
      <c r="G35">
        <f t="shared" si="2"/>
        <v>-2.6430000001710141E-2</v>
      </c>
      <c r="H35">
        <f t="shared" si="3"/>
        <v>-2.6430000001710141E-2</v>
      </c>
      <c r="O35">
        <f t="shared" ca="1" si="4"/>
        <v>8.1554862298942617E-5</v>
      </c>
      <c r="Q35" s="2">
        <f t="shared" si="5"/>
        <v>11306.795999999998</v>
      </c>
    </row>
    <row r="36" spans="1:17" x14ac:dyDescent="0.2">
      <c r="A36" s="24" t="s">
        <v>58</v>
      </c>
      <c r="B36" s="26" t="s">
        <v>116</v>
      </c>
      <c r="C36" s="25">
        <v>26325.33</v>
      </c>
      <c r="D36" s="4"/>
      <c r="E36">
        <f t="shared" si="0"/>
        <v>-1.9987487158629464</v>
      </c>
      <c r="F36">
        <f t="shared" si="1"/>
        <v>-2</v>
      </c>
      <c r="G36">
        <f t="shared" si="2"/>
        <v>7.5700000015785918E-3</v>
      </c>
      <c r="H36">
        <f t="shared" si="3"/>
        <v>7.5700000015785918E-3</v>
      </c>
      <c r="O36">
        <f t="shared" ca="1" si="4"/>
        <v>8.1554862298942617E-5</v>
      </c>
      <c r="Q36" s="2">
        <f t="shared" si="5"/>
        <v>11306.830000000002</v>
      </c>
    </row>
    <row r="37" spans="1:17" x14ac:dyDescent="0.2">
      <c r="A37" s="24" t="s">
        <v>58</v>
      </c>
      <c r="B37" s="26" t="s">
        <v>116</v>
      </c>
      <c r="C37" s="25">
        <v>26337.419000000002</v>
      </c>
      <c r="D37" s="4"/>
      <c r="E37">
        <f t="shared" si="0"/>
        <v>-4.9588539046812436E-4</v>
      </c>
      <c r="F37">
        <f t="shared" si="1"/>
        <v>0</v>
      </c>
      <c r="G37">
        <f t="shared" si="2"/>
        <v>-2.9999999969732016E-3</v>
      </c>
      <c r="H37">
        <f t="shared" si="3"/>
        <v>-2.9999999969732016E-3</v>
      </c>
      <c r="O37">
        <f t="shared" ca="1" si="4"/>
        <v>8.197467599158874E-5</v>
      </c>
      <c r="Q37" s="2">
        <f t="shared" si="5"/>
        <v>11318.919000000002</v>
      </c>
    </row>
    <row r="38" spans="1:17" x14ac:dyDescent="0.2">
      <c r="A38" t="s">
        <v>51</v>
      </c>
      <c r="C38" s="4">
        <v>26337.421999999999</v>
      </c>
      <c r="D38" s="4" t="s">
        <v>13</v>
      </c>
      <c r="E38">
        <f t="shared" si="0"/>
        <v>0</v>
      </c>
      <c r="F38">
        <f t="shared" si="1"/>
        <v>0</v>
      </c>
      <c r="G38">
        <f t="shared" si="2"/>
        <v>0</v>
      </c>
      <c r="H38">
        <f t="shared" si="3"/>
        <v>0</v>
      </c>
      <c r="O38">
        <f t="shared" ca="1" si="4"/>
        <v>8.197467599158874E-5</v>
      </c>
      <c r="Q38" s="2">
        <f t="shared" si="5"/>
        <v>11318.921999999999</v>
      </c>
    </row>
    <row r="39" spans="1:17" x14ac:dyDescent="0.2">
      <c r="A39" s="24" t="s">
        <v>58</v>
      </c>
      <c r="B39" s="26" t="s">
        <v>116</v>
      </c>
      <c r="C39" s="25">
        <v>27807.503000000001</v>
      </c>
      <c r="D39" s="4"/>
      <c r="E39">
        <f t="shared" si="0"/>
        <v>242.99723048009176</v>
      </c>
      <c r="F39">
        <f t="shared" si="1"/>
        <v>243</v>
      </c>
      <c r="G39">
        <f t="shared" si="2"/>
        <v>-1.6754999996919651E-2</v>
      </c>
      <c r="H39">
        <f t="shared" si="3"/>
        <v>-1.6754999996919651E-2</v>
      </c>
      <c r="O39">
        <f t="shared" ca="1" si="4"/>
        <v>1.3298203964809242E-4</v>
      </c>
      <c r="Q39" s="2">
        <f t="shared" si="5"/>
        <v>12789.003000000001</v>
      </c>
    </row>
    <row r="40" spans="1:17" x14ac:dyDescent="0.2">
      <c r="A40" s="24" t="s">
        <v>58</v>
      </c>
      <c r="B40" s="26" t="s">
        <v>116</v>
      </c>
      <c r="C40" s="25">
        <v>27807.554</v>
      </c>
      <c r="D40" s="4"/>
      <c r="E40">
        <f t="shared" si="0"/>
        <v>243.00566053173813</v>
      </c>
      <c r="F40">
        <f t="shared" si="1"/>
        <v>243</v>
      </c>
      <c r="G40">
        <f t="shared" si="2"/>
        <v>3.424500000255648E-2</v>
      </c>
      <c r="H40">
        <f t="shared" si="3"/>
        <v>3.424500000255648E-2</v>
      </c>
      <c r="O40">
        <f t="shared" ca="1" si="4"/>
        <v>1.3298203964809242E-4</v>
      </c>
      <c r="Q40" s="2">
        <f t="shared" si="5"/>
        <v>12789.054</v>
      </c>
    </row>
    <row r="41" spans="1:17" x14ac:dyDescent="0.2">
      <c r="A41" s="24" t="s">
        <v>58</v>
      </c>
      <c r="B41" s="26" t="s">
        <v>116</v>
      </c>
      <c r="C41" s="25">
        <v>29380.445</v>
      </c>
      <c r="D41" s="4"/>
      <c r="E41">
        <f t="shared" si="0"/>
        <v>502.99688336031795</v>
      </c>
      <c r="F41">
        <f t="shared" si="1"/>
        <v>503</v>
      </c>
      <c r="G41">
        <f t="shared" si="2"/>
        <v>-1.8854999998438871E-2</v>
      </c>
      <c r="H41">
        <f t="shared" si="3"/>
        <v>-1.8854999998438871E-2</v>
      </c>
      <c r="O41">
        <f t="shared" ca="1" si="4"/>
        <v>1.8755781969208811E-4</v>
      </c>
      <c r="Q41" s="2">
        <f t="shared" si="5"/>
        <v>14361.945</v>
      </c>
    </row>
    <row r="42" spans="1:17" x14ac:dyDescent="0.2">
      <c r="A42" s="24" t="s">
        <v>58</v>
      </c>
      <c r="B42" s="26" t="s">
        <v>116</v>
      </c>
      <c r="C42" s="25">
        <v>29380.481</v>
      </c>
      <c r="D42" s="4"/>
      <c r="E42">
        <f t="shared" si="0"/>
        <v>503.00283398500954</v>
      </c>
      <c r="F42">
        <f t="shared" si="1"/>
        <v>503</v>
      </c>
      <c r="G42">
        <f t="shared" si="2"/>
        <v>1.7145000001619337E-2</v>
      </c>
      <c r="H42">
        <f t="shared" si="3"/>
        <v>1.7145000001619337E-2</v>
      </c>
      <c r="O42">
        <f t="shared" ca="1" si="4"/>
        <v>1.8755781969208811E-4</v>
      </c>
      <c r="Q42" s="2">
        <f t="shared" si="5"/>
        <v>14361.981</v>
      </c>
    </row>
    <row r="43" spans="1:17" x14ac:dyDescent="0.2">
      <c r="B43" s="3"/>
      <c r="C43" s="4"/>
      <c r="D43" s="4"/>
    </row>
    <row r="44" spans="1:17" x14ac:dyDescent="0.2">
      <c r="B44" s="3"/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9"/>
  <sheetViews>
    <sheetView topLeftCell="A7" workbookViewId="0">
      <selection activeCell="A11" sqref="A11:C31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41</v>
      </c>
      <c r="I1" s="12" t="s">
        <v>42</v>
      </c>
      <c r="J1" s="13" t="s">
        <v>40</v>
      </c>
    </row>
    <row r="2" spans="1:16" x14ac:dyDescent="0.2">
      <c r="I2" s="14" t="s">
        <v>43</v>
      </c>
      <c r="J2" s="15" t="s">
        <v>39</v>
      </c>
    </row>
    <row r="3" spans="1:16" x14ac:dyDescent="0.2">
      <c r="A3" s="16" t="s">
        <v>44</v>
      </c>
      <c r="I3" s="14" t="s">
        <v>45</v>
      </c>
      <c r="J3" s="15" t="s">
        <v>37</v>
      </c>
    </row>
    <row r="4" spans="1:16" x14ac:dyDescent="0.2">
      <c r="I4" s="14" t="s">
        <v>46</v>
      </c>
      <c r="J4" s="15" t="s">
        <v>37</v>
      </c>
    </row>
    <row r="5" spans="1:16" ht="13.5" thickBot="1" x14ac:dyDescent="0.25">
      <c r="I5" s="17" t="s">
        <v>47</v>
      </c>
      <c r="J5" s="18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31" si="0">P11</f>
        <v> BAN 10.260 </v>
      </c>
      <c r="B11" s="3" t="str">
        <f t="shared" ref="B11:B31" si="1">IF(H11=INT(H11),"I","II")</f>
        <v>I</v>
      </c>
      <c r="C11" s="4">
        <f t="shared" ref="C11:C31" si="2">1*G11</f>
        <v>25532.848000000002</v>
      </c>
      <c r="D11" s="5" t="str">
        <f t="shared" ref="D11:D31" si="3">VLOOKUP(F11,I$1:J$5,2,FALSE)</f>
        <v>vis</v>
      </c>
      <c r="E11" s="19">
        <f>VLOOKUP(C11,Active!C$21:E$973,3,FALSE)</f>
        <v>-132.99216418434654</v>
      </c>
      <c r="F11" s="3" t="s">
        <v>47</v>
      </c>
      <c r="G11" s="5" t="str">
        <f t="shared" ref="G11:G31" si="4">MID(I11,3,LEN(I11)-3)</f>
        <v>25532.848</v>
      </c>
      <c r="H11" s="4">
        <f t="shared" ref="H11:H31" si="5">1*K11</f>
        <v>-133</v>
      </c>
      <c r="I11" s="20" t="s">
        <v>53</v>
      </c>
      <c r="J11" s="21" t="s">
        <v>54</v>
      </c>
      <c r="K11" s="20">
        <v>-133</v>
      </c>
      <c r="L11" s="20" t="s">
        <v>55</v>
      </c>
      <c r="M11" s="21" t="s">
        <v>56</v>
      </c>
      <c r="N11" s="21"/>
      <c r="O11" s="22" t="s">
        <v>57</v>
      </c>
      <c r="P11" s="22" t="s">
        <v>58</v>
      </c>
    </row>
    <row r="12" spans="1:16" ht="12.75" customHeight="1" thickBot="1" x14ac:dyDescent="0.25">
      <c r="A12" s="4" t="str">
        <f t="shared" si="0"/>
        <v> BAN 10.260 </v>
      </c>
      <c r="B12" s="3" t="str">
        <f t="shared" si="1"/>
        <v>I</v>
      </c>
      <c r="C12" s="4">
        <f t="shared" si="2"/>
        <v>25684</v>
      </c>
      <c r="D12" s="5" t="str">
        <f t="shared" si="3"/>
        <v>vis</v>
      </c>
      <c r="E12" s="19">
        <f>VLOOKUP(C12,Active!C$21:E$973,3,FALSE)</f>
        <v>-108.00747464579298</v>
      </c>
      <c r="F12" s="3" t="s">
        <v>47</v>
      </c>
      <c r="G12" s="5" t="str">
        <f t="shared" si="4"/>
        <v>25684.000</v>
      </c>
      <c r="H12" s="4">
        <f t="shared" si="5"/>
        <v>-108</v>
      </c>
      <c r="I12" s="20" t="s">
        <v>59</v>
      </c>
      <c r="J12" s="21" t="s">
        <v>60</v>
      </c>
      <c r="K12" s="20">
        <v>-108</v>
      </c>
      <c r="L12" s="20" t="s">
        <v>61</v>
      </c>
      <c r="M12" s="21" t="s">
        <v>56</v>
      </c>
      <c r="N12" s="21"/>
      <c r="O12" s="22" t="s">
        <v>57</v>
      </c>
      <c r="P12" s="22" t="s">
        <v>58</v>
      </c>
    </row>
    <row r="13" spans="1:16" ht="12.75" customHeight="1" thickBot="1" x14ac:dyDescent="0.25">
      <c r="A13" s="4" t="str">
        <f t="shared" si="0"/>
        <v> BAN 10.260 </v>
      </c>
      <c r="B13" s="3" t="str">
        <f t="shared" si="1"/>
        <v>I</v>
      </c>
      <c r="C13" s="4">
        <f t="shared" si="2"/>
        <v>25684.021000000001</v>
      </c>
      <c r="D13" s="5" t="str">
        <f t="shared" si="3"/>
        <v>vis</v>
      </c>
      <c r="E13" s="19">
        <f>VLOOKUP(C13,Active!C$21:E$973,3,FALSE)</f>
        <v>-108.0040034480561</v>
      </c>
      <c r="F13" s="3" t="s">
        <v>47</v>
      </c>
      <c r="G13" s="5" t="str">
        <f t="shared" si="4"/>
        <v>25684.021</v>
      </c>
      <c r="H13" s="4">
        <f t="shared" si="5"/>
        <v>-108</v>
      </c>
      <c r="I13" s="20" t="s">
        <v>62</v>
      </c>
      <c r="J13" s="21" t="s">
        <v>63</v>
      </c>
      <c r="K13" s="20">
        <v>-108</v>
      </c>
      <c r="L13" s="20" t="s">
        <v>64</v>
      </c>
      <c r="M13" s="21" t="s">
        <v>56</v>
      </c>
      <c r="N13" s="21"/>
      <c r="O13" s="22" t="s">
        <v>57</v>
      </c>
      <c r="P13" s="22" t="s">
        <v>58</v>
      </c>
    </row>
    <row r="14" spans="1:16" ht="12.75" customHeight="1" thickBot="1" x14ac:dyDescent="0.25">
      <c r="A14" s="4" t="str">
        <f t="shared" si="0"/>
        <v> BAN 10.260 </v>
      </c>
      <c r="B14" s="3" t="str">
        <f t="shared" si="1"/>
        <v>I</v>
      </c>
      <c r="C14" s="4">
        <f t="shared" si="2"/>
        <v>25714.285</v>
      </c>
      <c r="D14" s="5" t="str">
        <f t="shared" si="3"/>
        <v>vis</v>
      </c>
      <c r="E14" s="19">
        <f>VLOOKUP(C14,Active!C$21:E$973,3,FALSE)</f>
        <v>-103.00151162396661</v>
      </c>
      <c r="F14" s="3" t="s">
        <v>47</v>
      </c>
      <c r="G14" s="5" t="str">
        <f t="shared" si="4"/>
        <v>25714.285</v>
      </c>
      <c r="H14" s="4">
        <f t="shared" si="5"/>
        <v>-103</v>
      </c>
      <c r="I14" s="20" t="s">
        <v>65</v>
      </c>
      <c r="J14" s="21" t="s">
        <v>66</v>
      </c>
      <c r="K14" s="20">
        <v>-103</v>
      </c>
      <c r="L14" s="20" t="s">
        <v>67</v>
      </c>
      <c r="M14" s="21" t="s">
        <v>56</v>
      </c>
      <c r="N14" s="21"/>
      <c r="O14" s="22" t="s">
        <v>57</v>
      </c>
      <c r="P14" s="22" t="s">
        <v>58</v>
      </c>
    </row>
    <row r="15" spans="1:16" ht="12.75" customHeight="1" thickBot="1" x14ac:dyDescent="0.25">
      <c r="A15" s="4" t="str">
        <f t="shared" si="0"/>
        <v> BAN 10.260 </v>
      </c>
      <c r="B15" s="3" t="str">
        <f t="shared" si="1"/>
        <v>I</v>
      </c>
      <c r="C15" s="4">
        <f t="shared" si="2"/>
        <v>25714.343000000001</v>
      </c>
      <c r="D15" s="5" t="str">
        <f t="shared" si="3"/>
        <v>vis</v>
      </c>
      <c r="E15" s="19">
        <f>VLOOKUP(C15,Active!C$21:E$973,3,FALSE)</f>
        <v>-102.99192450640773</v>
      </c>
      <c r="F15" s="3" t="s">
        <v>47</v>
      </c>
      <c r="G15" s="5" t="str">
        <f t="shared" si="4"/>
        <v>25714.343</v>
      </c>
      <c r="H15" s="4">
        <f t="shared" si="5"/>
        <v>-103</v>
      </c>
      <c r="I15" s="20" t="s">
        <v>68</v>
      </c>
      <c r="J15" s="21" t="s">
        <v>69</v>
      </c>
      <c r="K15" s="20">
        <v>-103</v>
      </c>
      <c r="L15" s="20" t="s">
        <v>70</v>
      </c>
      <c r="M15" s="21" t="s">
        <v>56</v>
      </c>
      <c r="N15" s="21"/>
      <c r="O15" s="22" t="s">
        <v>57</v>
      </c>
      <c r="P15" s="22" t="s">
        <v>58</v>
      </c>
    </row>
    <row r="16" spans="1:16" ht="12.75" customHeight="1" thickBot="1" x14ac:dyDescent="0.25">
      <c r="A16" s="4" t="str">
        <f t="shared" si="0"/>
        <v> BAN 10.260 </v>
      </c>
      <c r="B16" s="3" t="str">
        <f t="shared" si="1"/>
        <v>I</v>
      </c>
      <c r="C16" s="4">
        <f t="shared" si="2"/>
        <v>25950.243999999999</v>
      </c>
      <c r="D16" s="5" t="str">
        <f t="shared" si="3"/>
        <v>vis</v>
      </c>
      <c r="E16" s="19">
        <f>VLOOKUP(C16,Active!C$21:E$973,3,FALSE)</f>
        <v>-63.998637968126118</v>
      </c>
      <c r="F16" s="3" t="s">
        <v>47</v>
      </c>
      <c r="G16" s="5" t="str">
        <f t="shared" si="4"/>
        <v>25950.244</v>
      </c>
      <c r="H16" s="4">
        <f t="shared" si="5"/>
        <v>-64</v>
      </c>
      <c r="I16" s="20" t="s">
        <v>71</v>
      </c>
      <c r="J16" s="21" t="s">
        <v>72</v>
      </c>
      <c r="K16" s="20">
        <v>-64</v>
      </c>
      <c r="L16" s="20" t="s">
        <v>73</v>
      </c>
      <c r="M16" s="21" t="s">
        <v>56</v>
      </c>
      <c r="N16" s="21"/>
      <c r="O16" s="22" t="s">
        <v>57</v>
      </c>
      <c r="P16" s="22" t="s">
        <v>58</v>
      </c>
    </row>
    <row r="17" spans="1:16" ht="12.75" customHeight="1" thickBot="1" x14ac:dyDescent="0.25">
      <c r="A17" s="4" t="str">
        <f t="shared" si="0"/>
        <v> BAN 10.260 </v>
      </c>
      <c r="B17" s="3" t="str">
        <f t="shared" si="1"/>
        <v>I</v>
      </c>
      <c r="C17" s="4">
        <f t="shared" si="2"/>
        <v>25950.246999999999</v>
      </c>
      <c r="D17" s="5" t="str">
        <f t="shared" si="3"/>
        <v>vis</v>
      </c>
      <c r="E17" s="19">
        <f>VLOOKUP(C17,Active!C$21:E$973,3,FALSE)</f>
        <v>-63.99814208273505</v>
      </c>
      <c r="F17" s="3" t="s">
        <v>47</v>
      </c>
      <c r="G17" s="5" t="str">
        <f t="shared" si="4"/>
        <v>25950.247</v>
      </c>
      <c r="H17" s="4">
        <f t="shared" si="5"/>
        <v>-64</v>
      </c>
      <c r="I17" s="20" t="s">
        <v>74</v>
      </c>
      <c r="J17" s="21" t="s">
        <v>75</v>
      </c>
      <c r="K17" s="20">
        <v>-64</v>
      </c>
      <c r="L17" s="20" t="s">
        <v>76</v>
      </c>
      <c r="M17" s="21" t="s">
        <v>56</v>
      </c>
      <c r="N17" s="21"/>
      <c r="O17" s="22" t="s">
        <v>57</v>
      </c>
      <c r="P17" s="22" t="s">
        <v>58</v>
      </c>
    </row>
    <row r="18" spans="1:16" ht="12.75" customHeight="1" thickBot="1" x14ac:dyDescent="0.25">
      <c r="A18" s="4" t="str">
        <f t="shared" si="0"/>
        <v> BAN 10.260 </v>
      </c>
      <c r="B18" s="3" t="str">
        <f t="shared" si="1"/>
        <v>I</v>
      </c>
      <c r="C18" s="4">
        <f t="shared" si="2"/>
        <v>25974.413</v>
      </c>
      <c r="D18" s="5" t="str">
        <f t="shared" si="3"/>
        <v>vis</v>
      </c>
      <c r="E18" s="19">
        <f>VLOOKUP(C18,Active!C$21:E$973,3,FALSE)</f>
        <v>-60.003619963353771</v>
      </c>
      <c r="F18" s="3" t="s">
        <v>47</v>
      </c>
      <c r="G18" s="5" t="str">
        <f t="shared" si="4"/>
        <v>25974.413</v>
      </c>
      <c r="H18" s="4">
        <f t="shared" si="5"/>
        <v>-60</v>
      </c>
      <c r="I18" s="20" t="s">
        <v>77</v>
      </c>
      <c r="J18" s="21" t="s">
        <v>78</v>
      </c>
      <c r="K18" s="20">
        <v>-60</v>
      </c>
      <c r="L18" s="20" t="s">
        <v>79</v>
      </c>
      <c r="M18" s="21" t="s">
        <v>56</v>
      </c>
      <c r="N18" s="21"/>
      <c r="O18" s="22" t="s">
        <v>57</v>
      </c>
      <c r="P18" s="22" t="s">
        <v>58</v>
      </c>
    </row>
    <row r="19" spans="1:16" ht="12.75" customHeight="1" thickBot="1" x14ac:dyDescent="0.25">
      <c r="A19" s="4" t="str">
        <f t="shared" si="0"/>
        <v> BAN 10.260 </v>
      </c>
      <c r="B19" s="3" t="str">
        <f t="shared" si="1"/>
        <v>I</v>
      </c>
      <c r="C19" s="4">
        <f t="shared" si="2"/>
        <v>25974.463</v>
      </c>
      <c r="D19" s="5" t="str">
        <f t="shared" si="3"/>
        <v>vis</v>
      </c>
      <c r="E19" s="19">
        <f>VLOOKUP(C19,Active!C$21:E$973,3,FALSE)</f>
        <v>-59.99535520683775</v>
      </c>
      <c r="F19" s="3" t="s">
        <v>47</v>
      </c>
      <c r="G19" s="5" t="str">
        <f t="shared" si="4"/>
        <v>25974.463</v>
      </c>
      <c r="H19" s="4">
        <f t="shared" si="5"/>
        <v>-60</v>
      </c>
      <c r="I19" s="20" t="s">
        <v>80</v>
      </c>
      <c r="J19" s="21" t="s">
        <v>81</v>
      </c>
      <c r="K19" s="20">
        <v>-60</v>
      </c>
      <c r="L19" s="20" t="s">
        <v>82</v>
      </c>
      <c r="M19" s="21" t="s">
        <v>56</v>
      </c>
      <c r="N19" s="21"/>
      <c r="O19" s="22" t="s">
        <v>57</v>
      </c>
      <c r="P19" s="22" t="s">
        <v>58</v>
      </c>
    </row>
    <row r="20" spans="1:16" ht="12.75" customHeight="1" thickBot="1" x14ac:dyDescent="0.25">
      <c r="A20" s="4" t="str">
        <f t="shared" si="0"/>
        <v> BAN 10.260 </v>
      </c>
      <c r="B20" s="3" t="str">
        <f t="shared" si="1"/>
        <v>I</v>
      </c>
      <c r="C20" s="4">
        <f t="shared" si="2"/>
        <v>25998.651000000002</v>
      </c>
      <c r="D20" s="5" t="str">
        <f t="shared" si="3"/>
        <v>vis</v>
      </c>
      <c r="E20" s="19">
        <f>VLOOKUP(C20,Active!C$21:E$973,3,FALSE)</f>
        <v>-55.997196594589226</v>
      </c>
      <c r="F20" s="3" t="s">
        <v>47</v>
      </c>
      <c r="G20" s="5" t="str">
        <f t="shared" si="4"/>
        <v>25998.651</v>
      </c>
      <c r="H20" s="4">
        <f t="shared" si="5"/>
        <v>-56</v>
      </c>
      <c r="I20" s="20" t="s">
        <v>83</v>
      </c>
      <c r="J20" s="21" t="s">
        <v>84</v>
      </c>
      <c r="K20" s="20">
        <v>-56</v>
      </c>
      <c r="L20" s="20" t="s">
        <v>85</v>
      </c>
      <c r="M20" s="21" t="s">
        <v>56</v>
      </c>
      <c r="N20" s="21"/>
      <c r="O20" s="22" t="s">
        <v>57</v>
      </c>
      <c r="P20" s="22" t="s">
        <v>58</v>
      </c>
    </row>
    <row r="21" spans="1:16" ht="12.75" customHeight="1" thickBot="1" x14ac:dyDescent="0.25">
      <c r="A21" s="4" t="str">
        <f t="shared" si="0"/>
        <v> BAN 10.260 </v>
      </c>
      <c r="B21" s="3" t="str">
        <f t="shared" si="1"/>
        <v>I</v>
      </c>
      <c r="C21" s="4">
        <f t="shared" si="2"/>
        <v>26065.174999999999</v>
      </c>
      <c r="D21" s="5" t="str">
        <f t="shared" si="3"/>
        <v>vis</v>
      </c>
      <c r="E21" s="19">
        <f>VLOOKUP(C21,Active!C$21:E$973,3,FALSE)</f>
        <v>-45.001103344994803</v>
      </c>
      <c r="F21" s="3" t="s">
        <v>47</v>
      </c>
      <c r="G21" s="5" t="str">
        <f t="shared" si="4"/>
        <v>26065.175</v>
      </c>
      <c r="H21" s="4">
        <f t="shared" si="5"/>
        <v>-45</v>
      </c>
      <c r="I21" s="20" t="s">
        <v>86</v>
      </c>
      <c r="J21" s="21" t="s">
        <v>87</v>
      </c>
      <c r="K21" s="20">
        <v>-45</v>
      </c>
      <c r="L21" s="20" t="s">
        <v>88</v>
      </c>
      <c r="M21" s="21" t="s">
        <v>56</v>
      </c>
      <c r="N21" s="21"/>
      <c r="O21" s="22" t="s">
        <v>57</v>
      </c>
      <c r="P21" s="22" t="s">
        <v>58</v>
      </c>
    </row>
    <row r="22" spans="1:16" ht="12.75" customHeight="1" thickBot="1" x14ac:dyDescent="0.25">
      <c r="A22" s="4" t="str">
        <f t="shared" si="0"/>
        <v> BAN 10.260 </v>
      </c>
      <c r="B22" s="3" t="str">
        <f t="shared" si="1"/>
        <v>I</v>
      </c>
      <c r="C22" s="4">
        <f t="shared" si="2"/>
        <v>26083.279999999999</v>
      </c>
      <c r="D22" s="5" t="str">
        <f t="shared" si="3"/>
        <v>vis</v>
      </c>
      <c r="E22" s="19">
        <f>VLOOKUP(C22,Active!C$21:E$973,3,FALSE)</f>
        <v>-42.008435010500342</v>
      </c>
      <c r="F22" s="3" t="s">
        <v>47</v>
      </c>
      <c r="G22" s="5" t="str">
        <f t="shared" si="4"/>
        <v>26083.280</v>
      </c>
      <c r="H22" s="4">
        <f t="shared" si="5"/>
        <v>-42</v>
      </c>
      <c r="I22" s="20" t="s">
        <v>89</v>
      </c>
      <c r="J22" s="21" t="s">
        <v>90</v>
      </c>
      <c r="K22" s="20">
        <v>-42</v>
      </c>
      <c r="L22" s="20" t="s">
        <v>91</v>
      </c>
      <c r="M22" s="21" t="s">
        <v>56</v>
      </c>
      <c r="N22" s="21"/>
      <c r="O22" s="22" t="s">
        <v>57</v>
      </c>
      <c r="P22" s="22" t="s">
        <v>58</v>
      </c>
    </row>
    <row r="23" spans="1:16" ht="12.75" customHeight="1" thickBot="1" x14ac:dyDescent="0.25">
      <c r="A23" s="4" t="str">
        <f t="shared" si="0"/>
        <v> BAN 10.260 </v>
      </c>
      <c r="B23" s="3" t="str">
        <f t="shared" si="1"/>
        <v>I</v>
      </c>
      <c r="C23" s="4">
        <f t="shared" si="2"/>
        <v>26089.361000000001</v>
      </c>
      <c r="D23" s="5" t="str">
        <f t="shared" si="3"/>
        <v>vis</v>
      </c>
      <c r="E23" s="19">
        <f>VLOOKUP(C23,Active!C$21:E$973,3,FALSE)</f>
        <v>-41.003275323006996</v>
      </c>
      <c r="F23" s="3" t="s">
        <v>47</v>
      </c>
      <c r="G23" s="5" t="str">
        <f t="shared" si="4"/>
        <v>26089.361</v>
      </c>
      <c r="H23" s="4">
        <f t="shared" si="5"/>
        <v>-41</v>
      </c>
      <c r="I23" s="20" t="s">
        <v>92</v>
      </c>
      <c r="J23" s="21" t="s">
        <v>93</v>
      </c>
      <c r="K23" s="20">
        <v>-41</v>
      </c>
      <c r="L23" s="20" t="s">
        <v>94</v>
      </c>
      <c r="M23" s="21" t="s">
        <v>56</v>
      </c>
      <c r="N23" s="21"/>
      <c r="O23" s="22" t="s">
        <v>57</v>
      </c>
      <c r="P23" s="22" t="s">
        <v>58</v>
      </c>
    </row>
    <row r="24" spans="1:16" ht="12.75" customHeight="1" thickBot="1" x14ac:dyDescent="0.25">
      <c r="A24" s="4" t="str">
        <f t="shared" si="0"/>
        <v> BAN 10.260 </v>
      </c>
      <c r="B24" s="3" t="str">
        <f t="shared" si="1"/>
        <v>I</v>
      </c>
      <c r="C24" s="4">
        <f t="shared" si="2"/>
        <v>26089.405999999999</v>
      </c>
      <c r="D24" s="5" t="str">
        <f t="shared" si="3"/>
        <v>vis</v>
      </c>
      <c r="E24" s="19">
        <f>VLOOKUP(C24,Active!C$21:E$973,3,FALSE)</f>
        <v>-40.99583704214276</v>
      </c>
      <c r="F24" s="3" t="s">
        <v>47</v>
      </c>
      <c r="G24" s="5" t="str">
        <f t="shared" si="4"/>
        <v>26089.406</v>
      </c>
      <c r="H24" s="4">
        <f t="shared" si="5"/>
        <v>-41</v>
      </c>
      <c r="I24" s="20" t="s">
        <v>95</v>
      </c>
      <c r="J24" s="21" t="s">
        <v>96</v>
      </c>
      <c r="K24" s="20">
        <v>-41</v>
      </c>
      <c r="L24" s="20" t="s">
        <v>97</v>
      </c>
      <c r="M24" s="21" t="s">
        <v>56</v>
      </c>
      <c r="N24" s="21"/>
      <c r="O24" s="22" t="s">
        <v>57</v>
      </c>
      <c r="P24" s="22" t="s">
        <v>58</v>
      </c>
    </row>
    <row r="25" spans="1:16" ht="12.75" customHeight="1" thickBot="1" x14ac:dyDescent="0.25">
      <c r="A25" s="4" t="str">
        <f t="shared" si="0"/>
        <v> BAN 10.260 </v>
      </c>
      <c r="B25" s="3" t="str">
        <f t="shared" si="1"/>
        <v>I</v>
      </c>
      <c r="C25" s="4">
        <f t="shared" si="2"/>
        <v>26325.295999999998</v>
      </c>
      <c r="D25" s="5" t="str">
        <f t="shared" si="3"/>
        <v>vis</v>
      </c>
      <c r="E25" s="19">
        <f>VLOOKUP(C25,Active!C$21:E$973,3,FALSE)</f>
        <v>-2.0043687502944656</v>
      </c>
      <c r="F25" s="3" t="s">
        <v>47</v>
      </c>
      <c r="G25" s="5" t="str">
        <f t="shared" si="4"/>
        <v>26325.296</v>
      </c>
      <c r="H25" s="4">
        <f t="shared" si="5"/>
        <v>-2</v>
      </c>
      <c r="I25" s="20" t="s">
        <v>98</v>
      </c>
      <c r="J25" s="21" t="s">
        <v>99</v>
      </c>
      <c r="K25" s="20">
        <v>-2</v>
      </c>
      <c r="L25" s="20" t="s">
        <v>100</v>
      </c>
      <c r="M25" s="21" t="s">
        <v>56</v>
      </c>
      <c r="N25" s="21"/>
      <c r="O25" s="22" t="s">
        <v>57</v>
      </c>
      <c r="P25" s="22" t="s">
        <v>58</v>
      </c>
    </row>
    <row r="26" spans="1:16" ht="12.75" customHeight="1" thickBot="1" x14ac:dyDescent="0.25">
      <c r="A26" s="4" t="str">
        <f t="shared" si="0"/>
        <v> BAN 10.260 </v>
      </c>
      <c r="B26" s="3" t="str">
        <f t="shared" si="1"/>
        <v>I</v>
      </c>
      <c r="C26" s="4">
        <f t="shared" si="2"/>
        <v>26325.33</v>
      </c>
      <c r="D26" s="5" t="str">
        <f t="shared" si="3"/>
        <v>vis</v>
      </c>
      <c r="E26" s="19">
        <f>VLOOKUP(C26,Active!C$21:E$973,3,FALSE)</f>
        <v>-1.9987487158629464</v>
      </c>
      <c r="F26" s="3" t="s">
        <v>47</v>
      </c>
      <c r="G26" s="5" t="str">
        <f t="shared" si="4"/>
        <v>26325.330</v>
      </c>
      <c r="H26" s="4">
        <f t="shared" si="5"/>
        <v>-2</v>
      </c>
      <c r="I26" s="20" t="s">
        <v>101</v>
      </c>
      <c r="J26" s="21" t="s">
        <v>102</v>
      </c>
      <c r="K26" s="20">
        <v>-2</v>
      </c>
      <c r="L26" s="20" t="s">
        <v>73</v>
      </c>
      <c r="M26" s="21" t="s">
        <v>56</v>
      </c>
      <c r="N26" s="21"/>
      <c r="O26" s="22" t="s">
        <v>57</v>
      </c>
      <c r="P26" s="22" t="s">
        <v>58</v>
      </c>
    </row>
    <row r="27" spans="1:16" ht="12.75" customHeight="1" thickBot="1" x14ac:dyDescent="0.25">
      <c r="A27" s="4" t="str">
        <f t="shared" si="0"/>
        <v> BAN 10.260 </v>
      </c>
      <c r="B27" s="3" t="str">
        <f t="shared" si="1"/>
        <v>I</v>
      </c>
      <c r="C27" s="4">
        <f t="shared" si="2"/>
        <v>26337.419000000002</v>
      </c>
      <c r="D27" s="5" t="str">
        <f t="shared" si="3"/>
        <v>vis</v>
      </c>
      <c r="E27" s="19">
        <f>VLOOKUP(C27,Active!C$21:E$973,3,FALSE)</f>
        <v>-4.9588539046812436E-4</v>
      </c>
      <c r="F27" s="3" t="s">
        <v>47</v>
      </c>
      <c r="G27" s="5" t="str">
        <f t="shared" si="4"/>
        <v>26337.419</v>
      </c>
      <c r="H27" s="4">
        <f t="shared" si="5"/>
        <v>0</v>
      </c>
      <c r="I27" s="20" t="s">
        <v>103</v>
      </c>
      <c r="J27" s="21" t="s">
        <v>104</v>
      </c>
      <c r="K27" s="20">
        <v>0</v>
      </c>
      <c r="L27" s="20" t="s">
        <v>48</v>
      </c>
      <c r="M27" s="21" t="s">
        <v>56</v>
      </c>
      <c r="N27" s="21"/>
      <c r="O27" s="22" t="s">
        <v>57</v>
      </c>
      <c r="P27" s="22" t="s">
        <v>58</v>
      </c>
    </row>
    <row r="28" spans="1:16" ht="12.75" customHeight="1" thickBot="1" x14ac:dyDescent="0.25">
      <c r="A28" s="4" t="str">
        <f t="shared" si="0"/>
        <v> BAN 10.260 </v>
      </c>
      <c r="B28" s="3" t="str">
        <f t="shared" si="1"/>
        <v>I</v>
      </c>
      <c r="C28" s="4">
        <f t="shared" si="2"/>
        <v>27807.503000000001</v>
      </c>
      <c r="D28" s="5" t="str">
        <f t="shared" si="3"/>
        <v>vis</v>
      </c>
      <c r="E28" s="19">
        <f>VLOOKUP(C28,Active!C$21:E$973,3,FALSE)</f>
        <v>242.99723048009176</v>
      </c>
      <c r="F28" s="3" t="s">
        <v>47</v>
      </c>
      <c r="G28" s="5" t="str">
        <f t="shared" si="4"/>
        <v>27807.503</v>
      </c>
      <c r="H28" s="4">
        <f t="shared" si="5"/>
        <v>243</v>
      </c>
      <c r="I28" s="20" t="s">
        <v>105</v>
      </c>
      <c r="J28" s="21" t="s">
        <v>106</v>
      </c>
      <c r="K28" s="20">
        <v>243</v>
      </c>
      <c r="L28" s="20" t="s">
        <v>107</v>
      </c>
      <c r="M28" s="21" t="s">
        <v>56</v>
      </c>
      <c r="N28" s="21"/>
      <c r="O28" s="22" t="s">
        <v>57</v>
      </c>
      <c r="P28" s="22" t="s">
        <v>58</v>
      </c>
    </row>
    <row r="29" spans="1:16" ht="12.75" customHeight="1" thickBot="1" x14ac:dyDescent="0.25">
      <c r="A29" s="4" t="str">
        <f t="shared" si="0"/>
        <v> BAN 10.260 </v>
      </c>
      <c r="B29" s="3" t="str">
        <f t="shared" si="1"/>
        <v>I</v>
      </c>
      <c r="C29" s="4">
        <f t="shared" si="2"/>
        <v>27807.554</v>
      </c>
      <c r="D29" s="5" t="str">
        <f t="shared" si="3"/>
        <v>vis</v>
      </c>
      <c r="E29" s="19">
        <f>VLOOKUP(C29,Active!C$21:E$973,3,FALSE)</f>
        <v>243.00566053173813</v>
      </c>
      <c r="F29" s="3" t="s">
        <v>47</v>
      </c>
      <c r="G29" s="5" t="str">
        <f t="shared" si="4"/>
        <v>27807.554</v>
      </c>
      <c r="H29" s="4">
        <f t="shared" si="5"/>
        <v>243</v>
      </c>
      <c r="I29" s="20" t="s">
        <v>108</v>
      </c>
      <c r="J29" s="21" t="s">
        <v>109</v>
      </c>
      <c r="K29" s="20">
        <v>243</v>
      </c>
      <c r="L29" s="20" t="s">
        <v>110</v>
      </c>
      <c r="M29" s="21" t="s">
        <v>56</v>
      </c>
      <c r="N29" s="21"/>
      <c r="O29" s="22" t="s">
        <v>57</v>
      </c>
      <c r="P29" s="22" t="s">
        <v>58</v>
      </c>
    </row>
    <row r="30" spans="1:16" ht="12.75" customHeight="1" thickBot="1" x14ac:dyDescent="0.25">
      <c r="A30" s="4" t="str">
        <f t="shared" si="0"/>
        <v> BAN 10.260 </v>
      </c>
      <c r="B30" s="3" t="str">
        <f t="shared" si="1"/>
        <v>I</v>
      </c>
      <c r="C30" s="4">
        <f t="shared" si="2"/>
        <v>29380.445</v>
      </c>
      <c r="D30" s="5" t="str">
        <f t="shared" si="3"/>
        <v>vis</v>
      </c>
      <c r="E30" s="19">
        <f>VLOOKUP(C30,Active!C$21:E$973,3,FALSE)</f>
        <v>502.99688336031795</v>
      </c>
      <c r="F30" s="3" t="s">
        <v>47</v>
      </c>
      <c r="G30" s="5" t="str">
        <f t="shared" si="4"/>
        <v>29380.445</v>
      </c>
      <c r="H30" s="4">
        <f t="shared" si="5"/>
        <v>503</v>
      </c>
      <c r="I30" s="20" t="s">
        <v>111</v>
      </c>
      <c r="J30" s="21" t="s">
        <v>112</v>
      </c>
      <c r="K30" s="20">
        <v>503</v>
      </c>
      <c r="L30" s="20" t="s">
        <v>113</v>
      </c>
      <c r="M30" s="21" t="s">
        <v>56</v>
      </c>
      <c r="N30" s="21"/>
      <c r="O30" s="22" t="s">
        <v>57</v>
      </c>
      <c r="P30" s="22" t="s">
        <v>58</v>
      </c>
    </row>
    <row r="31" spans="1:16" ht="12.75" customHeight="1" thickBot="1" x14ac:dyDescent="0.25">
      <c r="A31" s="4" t="str">
        <f t="shared" si="0"/>
        <v> BAN 10.260 </v>
      </c>
      <c r="B31" s="3" t="str">
        <f t="shared" si="1"/>
        <v>I</v>
      </c>
      <c r="C31" s="4">
        <f t="shared" si="2"/>
        <v>29380.481</v>
      </c>
      <c r="D31" s="5" t="str">
        <f t="shared" si="3"/>
        <v>vis</v>
      </c>
      <c r="E31" s="19">
        <f>VLOOKUP(C31,Active!C$21:E$973,3,FALSE)</f>
        <v>503.00283398500954</v>
      </c>
      <c r="F31" s="3" t="s">
        <v>47</v>
      </c>
      <c r="G31" s="5" t="str">
        <f t="shared" si="4"/>
        <v>29380.481</v>
      </c>
      <c r="H31" s="4">
        <f t="shared" si="5"/>
        <v>503</v>
      </c>
      <c r="I31" s="20" t="s">
        <v>114</v>
      </c>
      <c r="J31" s="21" t="s">
        <v>115</v>
      </c>
      <c r="K31" s="20">
        <v>503</v>
      </c>
      <c r="L31" s="20" t="s">
        <v>85</v>
      </c>
      <c r="M31" s="21" t="s">
        <v>56</v>
      </c>
      <c r="N31" s="21"/>
      <c r="O31" s="22" t="s">
        <v>57</v>
      </c>
      <c r="P31" s="22" t="s">
        <v>58</v>
      </c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2024-03-04T05:38:50Z</dcterms:modified>
</cp:coreProperties>
</file>