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D24761D-CF09-43AE-924F-F57DBAAEB5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28" i="1"/>
  <c r="F28" i="1"/>
  <c r="G28" i="1"/>
  <c r="H28" i="1"/>
  <c r="Q21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28" i="1"/>
  <c r="C11" i="1"/>
  <c r="C12" i="1"/>
  <c r="C16" i="1" l="1"/>
  <c r="D18" i="1" s="1"/>
  <c r="O22" i="1"/>
  <c r="O30" i="1"/>
  <c r="O31" i="1"/>
  <c r="O24" i="1"/>
  <c r="O25" i="1"/>
  <c r="O21" i="1"/>
  <c r="O29" i="1"/>
  <c r="O23" i="1"/>
  <c r="C15" i="1"/>
  <c r="F18" i="1" s="1"/>
  <c r="O35" i="1"/>
  <c r="O36" i="1"/>
  <c r="O26" i="1"/>
  <c r="O27" i="1"/>
  <c r="O33" i="1"/>
  <c r="O34" i="1"/>
  <c r="O32" i="1"/>
  <c r="O28" i="1"/>
  <c r="F17" i="1"/>
  <c r="C18" i="1" l="1"/>
  <c r="F19" i="1"/>
</calcChain>
</file>

<file path=xl/sharedStrings.xml><?xml version="1.0" encoding="utf-8"?>
<sst xmlns="http://schemas.openxmlformats.org/spreadsheetml/2006/main" count="197" uniqueCount="101">
  <si>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</si>
  <si>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</si>
  <si>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</si>
  <si>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</si>
  <si>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</si>
  <si>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</si>
  <si>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</si>
  <si>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</si>
  <si>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</si>
  <si>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</si>
  <si>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</si>
  <si>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</si>
  <si>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</si>
  <si>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</si>
  <si>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</si>
  <si>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</si>
  <si>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</si>
  <si>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</si>
  <si>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</si>
  <si>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</si>
  <si>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</si>
  <si>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</si>
  <si>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</si>
  <si>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</si>
  <si>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</si>
  <si>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</si>
  <si>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</si>
  <si>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</si>
  <si>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</si>
  <si>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</si>
  <si>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</si>
  <si>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</si>
  <si>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</si>
  <si>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</si>
  <si>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</si>
  <si>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</si>
  <si>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</si>
  <si>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</si>
  <si>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</si>
  <si>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</si>
  <si>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</si>
  <si>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</si>
  <si>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</si>
  <si>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</si>
  <si>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</si>
  <si>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</si>
  <si>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</si>
  <si>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</si>
  <si>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2425649.260 </t>
  </si>
  <si>
    <t> 06.02.1929 18:14 </t>
  </si>
  <si>
    <t> 0.067 </t>
  </si>
  <si>
    <t>P </t>
  </si>
  <si>
    <t> C.H.D.Steinmetz </t>
  </si>
  <si>
    <t> BAN 10.260 </t>
  </si>
  <si>
    <t>2425649.283 </t>
  </si>
  <si>
    <t> 06.02.1929 18:47 </t>
  </si>
  <si>
    <t> 0.090 </t>
  </si>
  <si>
    <t>2425649.305 </t>
  </si>
  <si>
    <t> 06.02.1929 19:19 </t>
  </si>
  <si>
    <t> 0.112 </t>
  </si>
  <si>
    <t>2425714.211 </t>
  </si>
  <si>
    <t> 12.04.1929 17:03 </t>
  </si>
  <si>
    <t> -0.142 </t>
  </si>
  <si>
    <t>2425714.234 </t>
  </si>
  <si>
    <t> 12.04.1929 17:36 </t>
  </si>
  <si>
    <t> -0.118 </t>
  </si>
  <si>
    <t>2426010.402 </t>
  </si>
  <si>
    <t> 02.02.1930 21:38 </t>
  </si>
  <si>
    <t> -0.130 </t>
  </si>
  <si>
    <t>2426010.473 </t>
  </si>
  <si>
    <t> 02.02.1930 23:21 </t>
  </si>
  <si>
    <t> -0.059 </t>
  </si>
  <si>
    <t>2426028.309 </t>
  </si>
  <si>
    <t> 20.02.1930 19:24 </t>
  </si>
  <si>
    <t> 0.006 </t>
  </si>
  <si>
    <t>2426028.331 </t>
  </si>
  <si>
    <t> 20.02.1930 19:56 </t>
  </si>
  <si>
    <t> 0.028 </t>
  </si>
  <si>
    <t>2426117.194 </t>
  </si>
  <si>
    <t> 20.05.1930 16:39 </t>
  </si>
  <si>
    <t> 0.037 </t>
  </si>
  <si>
    <t>2426117.217 </t>
  </si>
  <si>
    <t> 20.05.1930 17:12 </t>
  </si>
  <si>
    <t> 0.060 </t>
  </si>
  <si>
    <t>2426241.582 </t>
  </si>
  <si>
    <t> 22.09.1930 01:58 </t>
  </si>
  <si>
    <t> 0.030 </t>
  </si>
  <si>
    <t>2426241.604 </t>
  </si>
  <si>
    <t> 22.09.1930 02:29 </t>
  </si>
  <si>
    <t> 0.052 </t>
  </si>
  <si>
    <t>2426324.455 </t>
  </si>
  <si>
    <t> 13.12.1930 22:55 </t>
  </si>
  <si>
    <t> -0.027 </t>
  </si>
  <si>
    <t>2426324.477 </t>
  </si>
  <si>
    <t> 13.12.1930 23:26 </t>
  </si>
  <si>
    <t> -0.005 </t>
  </si>
  <si>
    <t>CY Pup</t>
  </si>
  <si>
    <t>EA</t>
  </si>
  <si>
    <t>GCVS 4</t>
  </si>
  <si>
    <t>I</t>
  </si>
  <si>
    <t>CY Pup / GSC 26010.532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</si>
</sst>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Pup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6.6738879071635893E-2</c:v>
                </c:pt>
                <c:pt idx="1">
                  <c:v>8.9738879072683631E-2</c:v>
                </c:pt>
                <c:pt idx="2">
                  <c:v>0.11173887907352764</c:v>
                </c:pt>
                <c:pt idx="3">
                  <c:v>-0.14172253846481908</c:v>
                </c:pt>
                <c:pt idx="4">
                  <c:v>-0.11872253846377134</c:v>
                </c:pt>
                <c:pt idx="5">
                  <c:v>-0.13009261817933293</c:v>
                </c:pt>
                <c:pt idx="6">
                  <c:v>-5.9092618175782263E-2</c:v>
                </c:pt>
                <c:pt idx="7">
                  <c:v>-9.2618178314296529E-5</c:v>
                </c:pt>
                <c:pt idx="8">
                  <c:v>6.1451770416169893E-3</c:v>
                </c:pt>
                <c:pt idx="9">
                  <c:v>2.8145177038823022E-2</c:v>
                </c:pt>
                <c:pt idx="10">
                  <c:v>3.7334153126721503E-2</c:v>
                </c:pt>
                <c:pt idx="11">
                  <c:v>6.0334153127769241E-2</c:v>
                </c:pt>
                <c:pt idx="12">
                  <c:v>2.99987196449365E-2</c:v>
                </c:pt>
                <c:pt idx="13">
                  <c:v>5.1998719645780511E-2</c:v>
                </c:pt>
                <c:pt idx="14">
                  <c:v>-2.722490267115063E-2</c:v>
                </c:pt>
                <c:pt idx="15">
                  <c:v>-5.2249026739445981E-3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8B-4FA0-9A29-E9800E8043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8B-4FA0-9A29-E9800E8043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8B-4FA0-9A29-E9800E8043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8B-4FA0-9A29-E9800E8043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8B-4FA0-9A29-E9800E8043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8B-4FA0-9A29-E9800E8043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8B-4FA0-9A29-E9800E8043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1.9545498052175147E-12</c:v>
                </c:pt>
                <c:pt idx="1">
                  <c:v>1.9545498052175147E-12</c:v>
                </c:pt>
                <c:pt idx="2">
                  <c:v>1.9545498052175147E-12</c:v>
                </c:pt>
                <c:pt idx="3">
                  <c:v>2.0156781001705134E-12</c:v>
                </c:pt>
                <c:pt idx="4">
                  <c:v>2.0156781001705134E-12</c:v>
                </c:pt>
                <c:pt idx="5">
                  <c:v>2.2935339863205076E-12</c:v>
                </c:pt>
                <c:pt idx="6">
                  <c:v>2.2935339863205076E-12</c:v>
                </c:pt>
                <c:pt idx="7">
                  <c:v>2.2935339863205076E-12</c:v>
                </c:pt>
                <c:pt idx="8">
                  <c:v>2.3102053394895073E-12</c:v>
                </c:pt>
                <c:pt idx="9">
                  <c:v>2.3102053394895073E-12</c:v>
                </c:pt>
                <c:pt idx="10">
                  <c:v>2.3935621053345057E-12</c:v>
                </c:pt>
                <c:pt idx="11">
                  <c:v>2.3935621053345057E-12</c:v>
                </c:pt>
                <c:pt idx="12">
                  <c:v>2.5102615775175031E-12</c:v>
                </c:pt>
                <c:pt idx="13">
                  <c:v>2.5102615775175031E-12</c:v>
                </c:pt>
                <c:pt idx="14">
                  <c:v>2.5880612256395016E-12</c:v>
                </c:pt>
                <c:pt idx="15">
                  <c:v>2.5880612256395016E-12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8B-4FA0-9A29-E9800E8043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-114</c:v>
                </c:pt>
                <c:pt idx="1">
                  <c:v>-114</c:v>
                </c:pt>
                <c:pt idx="2">
                  <c:v>-114</c:v>
                </c:pt>
                <c:pt idx="3">
                  <c:v>-103</c:v>
                </c:pt>
                <c:pt idx="4">
                  <c:v>-103</c:v>
                </c:pt>
                <c:pt idx="5">
                  <c:v>-53</c:v>
                </c:pt>
                <c:pt idx="6">
                  <c:v>-53</c:v>
                </c:pt>
                <c:pt idx="7">
                  <c:v>-53</c:v>
                </c:pt>
                <c:pt idx="8">
                  <c:v>-50</c:v>
                </c:pt>
                <c:pt idx="9">
                  <c:v>-50</c:v>
                </c:pt>
                <c:pt idx="10">
                  <c:v>-35</c:v>
                </c:pt>
                <c:pt idx="11">
                  <c:v>-35</c:v>
                </c:pt>
                <c:pt idx="12">
                  <c:v>-14</c:v>
                </c:pt>
                <c:pt idx="13">
                  <c:v>-14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8B-4FA0-9A29-E9800E804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5824"/>
        <c:axId val="1"/>
      </c:scatterChart>
      <c:valAx>
        <c:axId val="92871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FB0C120-17FD-DB71-6FC3-B18A0754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100</v>
      </c>
      <c r="F1" s="23" t="s">
        <v>96</v>
      </c>
      <c r="G1" s="7">
        <v>7.4453500000000004</v>
      </c>
      <c r="H1" s="8">
        <v>-20.055499999999999</v>
      </c>
      <c r="I1" s="9">
        <v>26010.531999999999</v>
      </c>
      <c r="J1" s="9">
        <v>5.9235899999999999</v>
      </c>
      <c r="K1" s="6" t="s">
        <v>97</v>
      </c>
      <c r="L1" s="8"/>
      <c r="M1" s="9">
        <v>26324.482224902673</v>
      </c>
      <c r="N1" s="9">
        <v>5.9235874015942693</v>
      </c>
      <c r="O1" s="10" t="s">
        <v>97</v>
      </c>
    </row>
    <row r="2" spans="1:15" s="26" customFormat="1" ht="12.95" customHeight="1" x14ac:dyDescent="0.2">
      <c r="A2" s="26" t="s">
        <v>23</v>
      </c>
      <c r="B2" s="26" t="s">
        <v>97</v>
      </c>
      <c r="C2" s="27"/>
      <c r="D2" s="28"/>
    </row>
    <row r="3" spans="1:15" s="26" customFormat="1" ht="12.95" customHeight="1" thickBot="1" x14ac:dyDescent="0.25"/>
    <row r="4" spans="1:15" s="26" customFormat="1" ht="12.95" customHeight="1" thickTop="1" thickBot="1" x14ac:dyDescent="0.25">
      <c r="A4" s="29" t="s">
        <v>0</v>
      </c>
      <c r="C4" s="30">
        <v>26010.531999999999</v>
      </c>
      <c r="D4" s="31">
        <v>5.9235899999999999</v>
      </c>
    </row>
    <row r="5" spans="1:15" s="26" customFormat="1" ht="12.95" customHeight="1" thickTop="1" x14ac:dyDescent="0.2">
      <c r="A5" s="32" t="s">
        <v>28</v>
      </c>
      <c r="C5" s="33">
        <v>-9.5</v>
      </c>
      <c r="D5" s="26" t="s">
        <v>29</v>
      </c>
    </row>
    <row r="6" spans="1:15" s="26" customFormat="1" ht="12.95" customHeight="1" x14ac:dyDescent="0.2">
      <c r="A6" s="29" t="s">
        <v>1</v>
      </c>
    </row>
    <row r="7" spans="1:15" s="26" customFormat="1" ht="12.95" customHeight="1" x14ac:dyDescent="0.2">
      <c r="A7" s="26" t="s">
        <v>2</v>
      </c>
      <c r="C7" s="55">
        <v>26324.482224902673</v>
      </c>
      <c r="D7" s="27" t="s">
        <v>98</v>
      </c>
    </row>
    <row r="8" spans="1:15" s="26" customFormat="1" ht="12.95" customHeight="1" x14ac:dyDescent="0.2">
      <c r="A8" s="26" t="s">
        <v>3</v>
      </c>
      <c r="C8" s="55">
        <v>5.9235874015942693</v>
      </c>
      <c r="D8" s="27" t="s">
        <v>98</v>
      </c>
    </row>
    <row r="9" spans="1:15" s="26" customFormat="1" ht="12.95" customHeight="1" x14ac:dyDescent="0.2">
      <c r="A9" s="35" t="s">
        <v>32</v>
      </c>
      <c r="C9" s="36">
        <v>21</v>
      </c>
      <c r="D9" s="37" t="str">
        <f>"F"&amp;C9</f>
        <v>F21</v>
      </c>
      <c r="E9" s="38" t="str">
        <f>"G"&amp;C9</f>
        <v>G21</v>
      </c>
    </row>
    <row r="10" spans="1:15" s="26" customFormat="1" ht="12.95" customHeight="1" thickBot="1" x14ac:dyDescent="0.25">
      <c r="C10" s="39" t="s">
        <v>19</v>
      </c>
      <c r="D10" s="39" t="s">
        <v>20</v>
      </c>
    </row>
    <row r="11" spans="1:15" s="26" customFormat="1" ht="12.95" customHeight="1" x14ac:dyDescent="0.2">
      <c r="A11" s="26" t="s">
        <v>15</v>
      </c>
      <c r="C11" s="38">
        <f ca="1">INTERCEPT(INDIRECT($E$9):G992,INDIRECT($D$9):F992)</f>
        <v>2.5880612256395016E-12</v>
      </c>
      <c r="D11" s="28"/>
    </row>
    <row r="12" spans="1:15" s="26" customFormat="1" ht="12.95" customHeight="1" x14ac:dyDescent="0.2">
      <c r="A12" s="26" t="s">
        <v>16</v>
      </c>
      <c r="C12" s="38">
        <f ca="1">SLOPE(INDIRECT($E$9):G992,INDIRECT($D$9):F992)</f>
        <v>5.5571177229998853E-15</v>
      </c>
      <c r="D12" s="28"/>
    </row>
    <row r="13" spans="1:15" s="26" customFormat="1" ht="12.95" customHeight="1" x14ac:dyDescent="0.2">
      <c r="A13" s="26" t="s">
        <v>18</v>
      </c>
      <c r="C13" s="28" t="s">
        <v>13</v>
      </c>
    </row>
    <row r="14" spans="1:15" s="26" customFormat="1" ht="12.95" customHeight="1" x14ac:dyDescent="0.2"/>
    <row r="15" spans="1:15" s="26" customFormat="1" ht="12.95" customHeight="1" x14ac:dyDescent="0.2">
      <c r="A15" s="40" t="s">
        <v>17</v>
      </c>
      <c r="C15" s="41">
        <f ca="1">(C7+C11)+(C8+C12)*INT(MAX(F21:F3533))</f>
        <v>26324.482224902677</v>
      </c>
      <c r="E15" s="42" t="s">
        <v>34</v>
      </c>
      <c r="F15" s="43">
        <v>1</v>
      </c>
    </row>
    <row r="16" spans="1:15" s="26" customFormat="1" ht="12.95" customHeight="1" x14ac:dyDescent="0.2">
      <c r="A16" s="29" t="s">
        <v>4</v>
      </c>
      <c r="C16" s="44">
        <f ca="1">+C8+C12</f>
        <v>5.9235874015942747</v>
      </c>
      <c r="E16" s="42" t="s">
        <v>30</v>
      </c>
      <c r="F16" s="44">
        <f ca="1">NOW()+15018.5+$C$5/24</f>
        <v>60373.777523611112</v>
      </c>
    </row>
    <row r="17" spans="1:18" s="26" customFormat="1" ht="12.95" customHeight="1" thickBot="1" x14ac:dyDescent="0.25">
      <c r="A17" s="42" t="s">
        <v>27</v>
      </c>
      <c r="C17" s="26">
        <f>COUNT(C21:C2191)</f>
        <v>16</v>
      </c>
      <c r="E17" s="42" t="s">
        <v>35</v>
      </c>
      <c r="F17" s="45">
        <f ca="1">ROUND(2*(F16-$C$7)/$C$8,0)/2+F15</f>
        <v>5749</v>
      </c>
    </row>
    <row r="18" spans="1:18" s="26" customFormat="1" ht="12.95" customHeight="1" thickTop="1" thickBot="1" x14ac:dyDescent="0.25">
      <c r="A18" s="29" t="s">
        <v>5</v>
      </c>
      <c r="C18" s="46">
        <f ca="1">+C15</f>
        <v>26324.482224902677</v>
      </c>
      <c r="D18" s="47">
        <f ca="1">+C16</f>
        <v>5.9235874015942747</v>
      </c>
      <c r="E18" s="42" t="s">
        <v>36</v>
      </c>
      <c r="F18" s="38">
        <f ca="1">ROUND(2*(F16-$C$15)/$C$16,0)/2+F15</f>
        <v>5749</v>
      </c>
    </row>
    <row r="19" spans="1:18" s="26" customFormat="1" ht="12.95" customHeight="1" thickTop="1" x14ac:dyDescent="0.2">
      <c r="E19" s="42" t="s">
        <v>31</v>
      </c>
      <c r="F19" s="48">
        <f ca="1">+$C$15+$C$16*F18-15018.5-$C$5/24</f>
        <v>45361.082030001497</v>
      </c>
    </row>
    <row r="20" spans="1:18" s="26" customFormat="1" ht="12.95" customHeight="1" thickBot="1" x14ac:dyDescent="0.25">
      <c r="A20" s="39" t="s">
        <v>6</v>
      </c>
      <c r="B20" s="39" t="s">
        <v>7</v>
      </c>
      <c r="C20" s="39" t="s">
        <v>8</v>
      </c>
      <c r="D20" s="39" t="s">
        <v>12</v>
      </c>
      <c r="E20" s="39" t="s">
        <v>9</v>
      </c>
      <c r="F20" s="39" t="s">
        <v>10</v>
      </c>
      <c r="G20" s="39" t="s">
        <v>11</v>
      </c>
      <c r="H20" s="49" t="s">
        <v>37</v>
      </c>
      <c r="I20" s="49" t="s">
        <v>38</v>
      </c>
      <c r="J20" s="49" t="s">
        <v>39</v>
      </c>
      <c r="K20" s="49" t="s">
        <v>40</v>
      </c>
      <c r="L20" s="49" t="s">
        <v>24</v>
      </c>
      <c r="M20" s="49" t="s">
        <v>25</v>
      </c>
      <c r="N20" s="49" t="s">
        <v>26</v>
      </c>
      <c r="O20" s="49" t="s">
        <v>22</v>
      </c>
      <c r="P20" s="50" t="s">
        <v>21</v>
      </c>
      <c r="Q20" s="39" t="s">
        <v>14</v>
      </c>
      <c r="R20" s="51" t="s">
        <v>33</v>
      </c>
    </row>
    <row r="21" spans="1:18" s="26" customFormat="1" ht="12.95" customHeight="1" x14ac:dyDescent="0.2">
      <c r="A21" s="52" t="s">
        <v>53</v>
      </c>
      <c r="B21" s="52" t="s">
        <v>99</v>
      </c>
      <c r="C21" s="53">
        <v>25649.26</v>
      </c>
      <c r="D21" s="34"/>
      <c r="E21" s="26">
        <f t="shared" ref="E21:E36" si="0">+(C21-C$7)/C$8</f>
        <v>-113.98873336805087</v>
      </c>
      <c r="F21" s="26">
        <f t="shared" ref="F21:F36" si="1">ROUND(2*E21,0)/2</f>
        <v>-114</v>
      </c>
      <c r="G21" s="26">
        <f t="shared" ref="G21:G36" si="2">+C21-(C$7+F21*C$8)</f>
        <v>6.6738879071635893E-2</v>
      </c>
      <c r="H21" s="26">
        <f t="shared" ref="H21:H36" si="3">+G21</f>
        <v>6.6738879071635893E-2</v>
      </c>
      <c r="O21" s="26">
        <f t="shared" ref="O21:O36" ca="1" si="4">+C$11+C$12*$F21</f>
        <v>1.9545498052175147E-12</v>
      </c>
      <c r="Q21" s="54">
        <f t="shared" ref="Q21:Q36" si="5">+C21-15018.5</f>
        <v>10630.759999999998</v>
      </c>
    </row>
    <row r="22" spans="1:18" s="26" customFormat="1" ht="12.95" customHeight="1" x14ac:dyDescent="0.2">
      <c r="A22" s="52" t="s">
        <v>53</v>
      </c>
      <c r="B22" s="52" t="s">
        <v>99</v>
      </c>
      <c r="C22" s="53">
        <v>25649.282999999999</v>
      </c>
      <c r="D22" s="34"/>
      <c r="E22" s="26">
        <f t="shared" si="0"/>
        <v>-113.98485058580395</v>
      </c>
      <c r="F22" s="26">
        <f t="shared" si="1"/>
        <v>-114</v>
      </c>
      <c r="G22" s="26">
        <f t="shared" si="2"/>
        <v>8.9738879072683631E-2</v>
      </c>
      <c r="H22" s="26">
        <f t="shared" si="3"/>
        <v>8.9738879072683631E-2</v>
      </c>
      <c r="O22" s="26">
        <f t="shared" ca="1" si="4"/>
        <v>1.9545498052175147E-12</v>
      </c>
      <c r="Q22" s="54">
        <f t="shared" si="5"/>
        <v>10630.782999999999</v>
      </c>
    </row>
    <row r="23" spans="1:18" s="26" customFormat="1" ht="12.95" customHeight="1" x14ac:dyDescent="0.2">
      <c r="A23" s="52" t="s">
        <v>53</v>
      </c>
      <c r="B23" s="52" t="s">
        <v>99</v>
      </c>
      <c r="C23" s="53">
        <v>25649.305</v>
      </c>
      <c r="D23" s="34"/>
      <c r="E23" s="26">
        <f t="shared" si="0"/>
        <v>-113.98113662017649</v>
      </c>
      <c r="F23" s="26">
        <f t="shared" si="1"/>
        <v>-114</v>
      </c>
      <c r="G23" s="26">
        <f t="shared" si="2"/>
        <v>0.11173887907352764</v>
      </c>
      <c r="H23" s="26">
        <f t="shared" si="3"/>
        <v>0.11173887907352764</v>
      </c>
      <c r="O23" s="26">
        <f t="shared" ca="1" si="4"/>
        <v>1.9545498052175147E-12</v>
      </c>
      <c r="Q23" s="54">
        <f t="shared" si="5"/>
        <v>10630.805</v>
      </c>
    </row>
    <row r="24" spans="1:18" s="26" customFormat="1" ht="12.95" customHeight="1" x14ac:dyDescent="0.2">
      <c r="A24" s="52" t="s">
        <v>53</v>
      </c>
      <c r="B24" s="52" t="s">
        <v>99</v>
      </c>
      <c r="C24" s="53">
        <v>25714.210999999999</v>
      </c>
      <c r="D24" s="34"/>
      <c r="E24" s="26">
        <f t="shared" si="0"/>
        <v>-103.02392511983966</v>
      </c>
      <c r="F24" s="26">
        <f t="shared" si="1"/>
        <v>-103</v>
      </c>
      <c r="G24" s="26">
        <f t="shared" si="2"/>
        <v>-0.14172253846481908</v>
      </c>
      <c r="H24" s="26">
        <f t="shared" si="3"/>
        <v>-0.14172253846481908</v>
      </c>
      <c r="O24" s="26">
        <f t="shared" ca="1" si="4"/>
        <v>2.0156781001705134E-12</v>
      </c>
      <c r="Q24" s="54">
        <f t="shared" si="5"/>
        <v>10695.710999999999</v>
      </c>
    </row>
    <row r="25" spans="1:18" s="26" customFormat="1" ht="12.95" customHeight="1" x14ac:dyDescent="0.2">
      <c r="A25" s="52" t="s">
        <v>53</v>
      </c>
      <c r="B25" s="52" t="s">
        <v>99</v>
      </c>
      <c r="C25" s="53">
        <v>25714.234</v>
      </c>
      <c r="D25" s="34"/>
      <c r="E25" s="26">
        <f t="shared" si="0"/>
        <v>-103.02004233759273</v>
      </c>
      <c r="F25" s="26">
        <f t="shared" si="1"/>
        <v>-103</v>
      </c>
      <c r="G25" s="26">
        <f t="shared" si="2"/>
        <v>-0.11872253846377134</v>
      </c>
      <c r="H25" s="26">
        <f t="shared" si="3"/>
        <v>-0.11872253846377134</v>
      </c>
      <c r="O25" s="26">
        <f t="shared" ca="1" si="4"/>
        <v>2.0156781001705134E-12</v>
      </c>
      <c r="Q25" s="54">
        <f t="shared" si="5"/>
        <v>10695.734</v>
      </c>
    </row>
    <row r="26" spans="1:18" s="26" customFormat="1" ht="12.95" customHeight="1" x14ac:dyDescent="0.2">
      <c r="A26" s="52" t="s">
        <v>53</v>
      </c>
      <c r="B26" s="52" t="s">
        <v>99</v>
      </c>
      <c r="C26" s="53">
        <v>26010.401999999998</v>
      </c>
      <c r="D26" s="34"/>
      <c r="E26" s="26">
        <f t="shared" si="0"/>
        <v>-53.021961796012903</v>
      </c>
      <c r="F26" s="26">
        <f t="shared" si="1"/>
        <v>-53</v>
      </c>
      <c r="G26" s="26">
        <f t="shared" si="2"/>
        <v>-0.13009261817933293</v>
      </c>
      <c r="H26" s="26">
        <f t="shared" si="3"/>
        <v>-0.13009261817933293</v>
      </c>
      <c r="O26" s="26">
        <f t="shared" ca="1" si="4"/>
        <v>2.2935339863205076E-12</v>
      </c>
      <c r="Q26" s="54">
        <f t="shared" si="5"/>
        <v>10991.901999999998</v>
      </c>
    </row>
    <row r="27" spans="1:18" s="26" customFormat="1" ht="12.95" customHeight="1" x14ac:dyDescent="0.2">
      <c r="A27" s="52" t="s">
        <v>53</v>
      </c>
      <c r="B27" s="52" t="s">
        <v>99</v>
      </c>
      <c r="C27" s="53">
        <v>26010.473000000002</v>
      </c>
      <c r="D27" s="34"/>
      <c r="E27" s="26">
        <f t="shared" si="0"/>
        <v>-53.00997581603319</v>
      </c>
      <c r="F27" s="26">
        <f t="shared" si="1"/>
        <v>-53</v>
      </c>
      <c r="G27" s="26">
        <f t="shared" si="2"/>
        <v>-5.9092618175782263E-2</v>
      </c>
      <c r="H27" s="26">
        <f t="shared" si="3"/>
        <v>-5.9092618175782263E-2</v>
      </c>
      <c r="O27" s="26">
        <f t="shared" ca="1" si="4"/>
        <v>2.2935339863205076E-12</v>
      </c>
      <c r="Q27" s="54">
        <f t="shared" si="5"/>
        <v>10991.973000000002</v>
      </c>
    </row>
    <row r="28" spans="1:18" s="26" customFormat="1" ht="12.95" customHeight="1" x14ac:dyDescent="0.2">
      <c r="A28" s="26" t="s">
        <v>98</v>
      </c>
      <c r="C28" s="34">
        <v>26010.531999999999</v>
      </c>
      <c r="D28" s="34" t="s">
        <v>13</v>
      </c>
      <c r="E28" s="26">
        <f t="shared" si="0"/>
        <v>-53.0000156354876</v>
      </c>
      <c r="F28" s="26">
        <f t="shared" si="1"/>
        <v>-53</v>
      </c>
      <c r="G28" s="26">
        <f t="shared" si="2"/>
        <v>-9.2618178314296529E-5</v>
      </c>
      <c r="H28" s="26">
        <f t="shared" si="3"/>
        <v>-9.2618178314296529E-5</v>
      </c>
      <c r="O28" s="26">
        <f t="shared" ca="1" si="4"/>
        <v>2.2935339863205076E-12</v>
      </c>
      <c r="Q28" s="54">
        <f t="shared" si="5"/>
        <v>10992.031999999999</v>
      </c>
    </row>
    <row r="29" spans="1:18" s="26" customFormat="1" ht="12.95" customHeight="1" x14ac:dyDescent="0.2">
      <c r="A29" s="52" t="s">
        <v>53</v>
      </c>
      <c r="B29" s="52" t="s">
        <v>99</v>
      </c>
      <c r="C29" s="53">
        <v>26028.309000000001</v>
      </c>
      <c r="D29" s="34"/>
      <c r="E29" s="26">
        <f t="shared" si="0"/>
        <v>-49.998962591986064</v>
      </c>
      <c r="F29" s="26">
        <f t="shared" si="1"/>
        <v>-50</v>
      </c>
      <c r="G29" s="26">
        <f t="shared" si="2"/>
        <v>6.1451770416169893E-3</v>
      </c>
      <c r="H29" s="26">
        <f t="shared" si="3"/>
        <v>6.1451770416169893E-3</v>
      </c>
      <c r="O29" s="26">
        <f t="shared" ca="1" si="4"/>
        <v>2.3102053394895073E-12</v>
      </c>
      <c r="Q29" s="54">
        <f t="shared" si="5"/>
        <v>11009.809000000001</v>
      </c>
    </row>
    <row r="30" spans="1:18" s="26" customFormat="1" ht="12.95" customHeight="1" x14ac:dyDescent="0.2">
      <c r="A30" s="52" t="s">
        <v>53</v>
      </c>
      <c r="B30" s="52" t="s">
        <v>99</v>
      </c>
      <c r="C30" s="53">
        <v>26028.330999999998</v>
      </c>
      <c r="D30" s="34"/>
      <c r="E30" s="26">
        <f t="shared" si="0"/>
        <v>-49.995248626359206</v>
      </c>
      <c r="F30" s="26">
        <f t="shared" si="1"/>
        <v>-50</v>
      </c>
      <c r="G30" s="26">
        <f t="shared" si="2"/>
        <v>2.8145177038823022E-2</v>
      </c>
      <c r="H30" s="26">
        <f t="shared" si="3"/>
        <v>2.8145177038823022E-2</v>
      </c>
      <c r="O30" s="26">
        <f t="shared" ca="1" si="4"/>
        <v>2.3102053394895073E-12</v>
      </c>
      <c r="Q30" s="54">
        <f t="shared" si="5"/>
        <v>11009.830999999998</v>
      </c>
    </row>
    <row r="31" spans="1:18" x14ac:dyDescent="0.2">
      <c r="A31" s="24" t="s">
        <v>53</v>
      </c>
      <c r="B31" s="24" t="s">
        <v>99</v>
      </c>
      <c r="C31" s="25">
        <v>26117.194</v>
      </c>
      <c r="D31" s="4"/>
      <c r="E31">
        <f t="shared" si="0"/>
        <v>-34.993697374480206</v>
      </c>
      <c r="F31">
        <f t="shared" si="1"/>
        <v>-35</v>
      </c>
      <c r="G31">
        <f t="shared" si="2"/>
        <v>3.7334153126721503E-2</v>
      </c>
      <c r="H31">
        <f t="shared" si="3"/>
        <v>3.7334153126721503E-2</v>
      </c>
      <c r="O31">
        <f t="shared" ca="1" si="4"/>
        <v>2.3935621053345057E-12</v>
      </c>
      <c r="Q31" s="2">
        <f t="shared" si="5"/>
        <v>11098.694</v>
      </c>
    </row>
    <row r="32" spans="1:18" x14ac:dyDescent="0.2">
      <c r="A32" s="24" t="s">
        <v>53</v>
      </c>
      <c r="B32" s="24" t="s">
        <v>99</v>
      </c>
      <c r="C32" s="25">
        <v>26117.217000000001</v>
      </c>
      <c r="D32" s="4"/>
      <c r="E32">
        <f t="shared" si="0"/>
        <v>-34.989814592233273</v>
      </c>
      <c r="F32">
        <f t="shared" si="1"/>
        <v>-35</v>
      </c>
      <c r="G32">
        <f t="shared" si="2"/>
        <v>6.0334153127769241E-2</v>
      </c>
      <c r="H32">
        <f t="shared" si="3"/>
        <v>6.0334153127769241E-2</v>
      </c>
      <c r="O32">
        <f t="shared" ca="1" si="4"/>
        <v>2.3935621053345057E-12</v>
      </c>
      <c r="Q32" s="2">
        <f t="shared" si="5"/>
        <v>11098.717000000001</v>
      </c>
    </row>
    <row r="33" spans="1:17" x14ac:dyDescent="0.2">
      <c r="A33" s="24" t="s">
        <v>53</v>
      </c>
      <c r="B33" s="24" t="s">
        <v>99</v>
      </c>
      <c r="C33" s="25">
        <v>26241.581999999999</v>
      </c>
      <c r="D33" s="4"/>
      <c r="E33">
        <f t="shared" si="0"/>
        <v>-13.994935717562416</v>
      </c>
      <c r="F33">
        <f t="shared" si="1"/>
        <v>-14</v>
      </c>
      <c r="G33">
        <f t="shared" si="2"/>
        <v>2.99987196449365E-2</v>
      </c>
      <c r="H33">
        <f t="shared" si="3"/>
        <v>2.99987196449365E-2</v>
      </c>
      <c r="O33">
        <f t="shared" ca="1" si="4"/>
        <v>2.5102615775175031E-12</v>
      </c>
      <c r="Q33" s="2">
        <f t="shared" si="5"/>
        <v>11223.081999999999</v>
      </c>
    </row>
    <row r="34" spans="1:17" x14ac:dyDescent="0.2">
      <c r="A34" s="24" t="s">
        <v>53</v>
      </c>
      <c r="B34" s="24" t="s">
        <v>99</v>
      </c>
      <c r="C34" s="25">
        <v>26241.603999999999</v>
      </c>
      <c r="D34" s="4"/>
      <c r="E34">
        <f t="shared" si="0"/>
        <v>-13.991221751934944</v>
      </c>
      <c r="F34">
        <f t="shared" si="1"/>
        <v>-14</v>
      </c>
      <c r="G34">
        <f t="shared" si="2"/>
        <v>5.1998719645780511E-2</v>
      </c>
      <c r="H34">
        <f t="shared" si="3"/>
        <v>5.1998719645780511E-2</v>
      </c>
      <c r="O34">
        <f t="shared" ca="1" si="4"/>
        <v>2.5102615775175031E-12</v>
      </c>
      <c r="Q34" s="2">
        <f t="shared" si="5"/>
        <v>11223.103999999999</v>
      </c>
    </row>
    <row r="35" spans="1:17" x14ac:dyDescent="0.2">
      <c r="A35" s="24" t="s">
        <v>53</v>
      </c>
      <c r="B35" s="24" t="s">
        <v>99</v>
      </c>
      <c r="C35" s="25">
        <v>26324.455000000002</v>
      </c>
      <c r="D35" s="4"/>
      <c r="E35">
        <f t="shared" si="0"/>
        <v>-4.5960160330922682E-3</v>
      </c>
      <c r="F35">
        <f t="shared" si="1"/>
        <v>0</v>
      </c>
      <c r="G35">
        <f t="shared" si="2"/>
        <v>-2.722490267115063E-2</v>
      </c>
      <c r="H35">
        <f t="shared" si="3"/>
        <v>-2.722490267115063E-2</v>
      </c>
      <c r="O35">
        <f t="shared" ca="1" si="4"/>
        <v>2.5880612256395016E-12</v>
      </c>
      <c r="Q35" s="2">
        <f t="shared" si="5"/>
        <v>11305.955000000002</v>
      </c>
    </row>
    <row r="36" spans="1:17" x14ac:dyDescent="0.2">
      <c r="A36" s="24" t="s">
        <v>53</v>
      </c>
      <c r="B36" s="24" t="s">
        <v>99</v>
      </c>
      <c r="C36" s="25">
        <v>26324.476999999999</v>
      </c>
      <c r="D36" s="4"/>
      <c r="E36">
        <f t="shared" si="0"/>
        <v>-8.8205040623497383E-4</v>
      </c>
      <c r="F36">
        <f t="shared" si="1"/>
        <v>0</v>
      </c>
      <c r="G36">
        <f t="shared" si="2"/>
        <v>-5.2249026739445981E-3</v>
      </c>
      <c r="H36">
        <f t="shared" si="3"/>
        <v>-5.2249026739445981E-3</v>
      </c>
      <c r="O36">
        <f t="shared" ca="1" si="4"/>
        <v>2.5880612256395016E-12</v>
      </c>
      <c r="Q36" s="2">
        <f t="shared" si="5"/>
        <v>11305.976999999999</v>
      </c>
    </row>
    <row r="37" spans="1:17" x14ac:dyDescent="0.2">
      <c r="C37" s="4"/>
      <c r="D37" s="4"/>
    </row>
    <row r="38" spans="1:17" x14ac:dyDescent="0.2">
      <c r="C38" s="4"/>
      <c r="D38" s="4"/>
    </row>
    <row r="39" spans="1:17" x14ac:dyDescent="0.2">
      <c r="C39" s="4"/>
      <c r="D39" s="4"/>
    </row>
    <row r="40" spans="1:17" x14ac:dyDescent="0.2">
      <c r="C40" s="4"/>
      <c r="D40" s="4"/>
    </row>
    <row r="41" spans="1:17" x14ac:dyDescent="0.2">
      <c r="C41" s="4"/>
      <c r="D41" s="4"/>
    </row>
    <row r="42" spans="1:17" x14ac:dyDescent="0.2">
      <c r="C42" s="4"/>
      <c r="D42" s="4"/>
    </row>
    <row r="43" spans="1:17" x14ac:dyDescent="0.2">
      <c r="C43" s="4"/>
      <c r="D43" s="4"/>
    </row>
    <row r="44" spans="1:17" x14ac:dyDescent="0.2"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11" sqref="A11:C25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1" t="s">
        <v>41</v>
      </c>
      <c r="I1" s="12" t="s">
        <v>42</v>
      </c>
      <c r="J1" s="13" t="s">
        <v>40</v>
      </c>
    </row>
    <row r="2" spans="1:16" x14ac:dyDescent="0.2">
      <c r="I2" s="14" t="s">
        <v>43</v>
      </c>
      <c r="J2" s="15" t="s">
        <v>39</v>
      </c>
    </row>
    <row r="3" spans="1:16" x14ac:dyDescent="0.2">
      <c r="A3" s="16" t="s">
        <v>44</v>
      </c>
      <c r="I3" s="14" t="s">
        <v>45</v>
      </c>
      <c r="J3" s="15" t="s">
        <v>37</v>
      </c>
    </row>
    <row r="4" spans="1:16" x14ac:dyDescent="0.2">
      <c r="I4" s="14" t="s">
        <v>46</v>
      </c>
      <c r="J4" s="15" t="s">
        <v>37</v>
      </c>
    </row>
    <row r="5" spans="1:16" ht="13.5" thickBot="1" x14ac:dyDescent="0.25">
      <c r="I5" s="17" t="s">
        <v>47</v>
      </c>
      <c r="J5" s="18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25" si="0">P11</f>
        <v> BAN 10.260 </v>
      </c>
      <c r="B11" s="3" t="str">
        <f t="shared" ref="B11:B25" si="1">IF(H11=INT(H11),"I","II")</f>
        <v>I</v>
      </c>
      <c r="C11" s="4">
        <f t="shared" ref="C11:C25" si="2">1*G11</f>
        <v>25649.26</v>
      </c>
      <c r="D11" s="5" t="str">
        <f t="shared" ref="D11:D25" si="3">VLOOKUP(F11,I$1:J$5,2,FALSE)</f>
        <v>vis</v>
      </c>
      <c r="E11" s="19">
        <f>VLOOKUP(C11,Active!C$21:E$973,3,FALSE)</f>
        <v>-113.98873336805087</v>
      </c>
      <c r="F11" s="3" t="s">
        <v>47</v>
      </c>
      <c r="G11" s="5" t="str">
        <f t="shared" ref="G11:G25" si="4">MID(I11,3,LEN(I11)-3)</f>
        <v>25649.260</v>
      </c>
      <c r="H11" s="4">
        <f t="shared" ref="H11:H25" si="5">1*K11</f>
        <v>-61</v>
      </c>
      <c r="I11" s="20" t="s">
        <v>48</v>
      </c>
      <c r="J11" s="21" t="s">
        <v>49</v>
      </c>
      <c r="K11" s="20">
        <v>-61</v>
      </c>
      <c r="L11" s="20" t="s">
        <v>50</v>
      </c>
      <c r="M11" s="21" t="s">
        <v>51</v>
      </c>
      <c r="N11" s="21"/>
      <c r="O11" s="22" t="s">
        <v>52</v>
      </c>
      <c r="P11" s="22" t="s">
        <v>53</v>
      </c>
    </row>
    <row r="12" spans="1:16" ht="12.75" customHeight="1" thickBot="1" x14ac:dyDescent="0.25">
      <c r="A12" s="4" t="str">
        <f t="shared" si="0"/>
        <v> BAN 10.260 </v>
      </c>
      <c r="B12" s="3" t="str">
        <f t="shared" si="1"/>
        <v>I</v>
      </c>
      <c r="C12" s="4">
        <f t="shared" si="2"/>
        <v>25649.282999999999</v>
      </c>
      <c r="D12" s="5" t="str">
        <f t="shared" si="3"/>
        <v>vis</v>
      </c>
      <c r="E12" s="19">
        <f>VLOOKUP(C12,Active!C$21:E$973,3,FALSE)</f>
        <v>-113.98485058580395</v>
      </c>
      <c r="F12" s="3" t="s">
        <v>47</v>
      </c>
      <c r="G12" s="5" t="str">
        <f t="shared" si="4"/>
        <v>25649.283</v>
      </c>
      <c r="H12" s="4">
        <f t="shared" si="5"/>
        <v>-61</v>
      </c>
      <c r="I12" s="20" t="s">
        <v>54</v>
      </c>
      <c r="J12" s="21" t="s">
        <v>55</v>
      </c>
      <c r="K12" s="20">
        <v>-61</v>
      </c>
      <c r="L12" s="20" t="s">
        <v>56</v>
      </c>
      <c r="M12" s="21" t="s">
        <v>51</v>
      </c>
      <c r="N12" s="21"/>
      <c r="O12" s="22" t="s">
        <v>52</v>
      </c>
      <c r="P12" s="22" t="s">
        <v>53</v>
      </c>
    </row>
    <row r="13" spans="1:16" ht="12.75" customHeight="1" thickBot="1" x14ac:dyDescent="0.25">
      <c r="A13" s="4" t="str">
        <f t="shared" si="0"/>
        <v> BAN 10.260 </v>
      </c>
      <c r="B13" s="3" t="str">
        <f t="shared" si="1"/>
        <v>I</v>
      </c>
      <c r="C13" s="4">
        <f t="shared" si="2"/>
        <v>25649.305</v>
      </c>
      <c r="D13" s="5" t="str">
        <f t="shared" si="3"/>
        <v>vis</v>
      </c>
      <c r="E13" s="19">
        <f>VLOOKUP(C13,Active!C$21:E$973,3,FALSE)</f>
        <v>-113.98113662017649</v>
      </c>
      <c r="F13" s="3" t="s">
        <v>47</v>
      </c>
      <c r="G13" s="5" t="str">
        <f t="shared" si="4"/>
        <v>25649.305</v>
      </c>
      <c r="H13" s="4">
        <f t="shared" si="5"/>
        <v>-61</v>
      </c>
      <c r="I13" s="20" t="s">
        <v>57</v>
      </c>
      <c r="J13" s="21" t="s">
        <v>58</v>
      </c>
      <c r="K13" s="20">
        <v>-61</v>
      </c>
      <c r="L13" s="20" t="s">
        <v>59</v>
      </c>
      <c r="M13" s="21" t="s">
        <v>51</v>
      </c>
      <c r="N13" s="21"/>
      <c r="O13" s="22" t="s">
        <v>52</v>
      </c>
      <c r="P13" s="22" t="s">
        <v>53</v>
      </c>
    </row>
    <row r="14" spans="1:16" ht="12.75" customHeight="1" thickBot="1" x14ac:dyDescent="0.25">
      <c r="A14" s="4" t="str">
        <f t="shared" si="0"/>
        <v> BAN 10.260 </v>
      </c>
      <c r="B14" s="3" t="str">
        <f t="shared" si="1"/>
        <v>I</v>
      </c>
      <c r="C14" s="4">
        <f t="shared" si="2"/>
        <v>25714.210999999999</v>
      </c>
      <c r="D14" s="5" t="str">
        <f t="shared" si="3"/>
        <v>vis</v>
      </c>
      <c r="E14" s="19">
        <f>VLOOKUP(C14,Active!C$21:E$973,3,FALSE)</f>
        <v>-103.02392511983966</v>
      </c>
      <c r="F14" s="3" t="s">
        <v>47</v>
      </c>
      <c r="G14" s="5" t="str">
        <f t="shared" si="4"/>
        <v>25714.211</v>
      </c>
      <c r="H14" s="4">
        <f t="shared" si="5"/>
        <v>-50</v>
      </c>
      <c r="I14" s="20" t="s">
        <v>60</v>
      </c>
      <c r="J14" s="21" t="s">
        <v>61</v>
      </c>
      <c r="K14" s="20">
        <v>-50</v>
      </c>
      <c r="L14" s="20" t="s">
        <v>62</v>
      </c>
      <c r="M14" s="21" t="s">
        <v>51</v>
      </c>
      <c r="N14" s="21"/>
      <c r="O14" s="22" t="s">
        <v>52</v>
      </c>
      <c r="P14" s="22" t="s">
        <v>53</v>
      </c>
    </row>
    <row r="15" spans="1:16" ht="12.75" customHeight="1" thickBot="1" x14ac:dyDescent="0.25">
      <c r="A15" s="4" t="str">
        <f t="shared" si="0"/>
        <v> BAN 10.260 </v>
      </c>
      <c r="B15" s="3" t="str">
        <f t="shared" si="1"/>
        <v>I</v>
      </c>
      <c r="C15" s="4">
        <f t="shared" si="2"/>
        <v>25714.234</v>
      </c>
      <c r="D15" s="5" t="str">
        <f t="shared" si="3"/>
        <v>vis</v>
      </c>
      <c r="E15" s="19">
        <f>VLOOKUP(C15,Active!C$21:E$973,3,FALSE)</f>
        <v>-103.02004233759273</v>
      </c>
      <c r="F15" s="3" t="s">
        <v>47</v>
      </c>
      <c r="G15" s="5" t="str">
        <f t="shared" si="4"/>
        <v>25714.234</v>
      </c>
      <c r="H15" s="4">
        <f t="shared" si="5"/>
        <v>-50</v>
      </c>
      <c r="I15" s="20" t="s">
        <v>63</v>
      </c>
      <c r="J15" s="21" t="s">
        <v>64</v>
      </c>
      <c r="K15" s="20">
        <v>-50</v>
      </c>
      <c r="L15" s="20" t="s">
        <v>65</v>
      </c>
      <c r="M15" s="21" t="s">
        <v>51</v>
      </c>
      <c r="N15" s="21"/>
      <c r="O15" s="22" t="s">
        <v>52</v>
      </c>
      <c r="P15" s="22" t="s">
        <v>53</v>
      </c>
    </row>
    <row r="16" spans="1:16" ht="12.75" customHeight="1" thickBot="1" x14ac:dyDescent="0.25">
      <c r="A16" s="4" t="str">
        <f t="shared" si="0"/>
        <v> BAN 10.260 </v>
      </c>
      <c r="B16" s="3" t="str">
        <f t="shared" si="1"/>
        <v>I</v>
      </c>
      <c r="C16" s="4">
        <f t="shared" si="2"/>
        <v>26010.401999999998</v>
      </c>
      <c r="D16" s="5" t="str">
        <f t="shared" si="3"/>
        <v>vis</v>
      </c>
      <c r="E16" s="19">
        <f>VLOOKUP(C16,Active!C$21:E$973,3,FALSE)</f>
        <v>-53.021961796012903</v>
      </c>
      <c r="F16" s="3" t="s">
        <v>47</v>
      </c>
      <c r="G16" s="5" t="str">
        <f t="shared" si="4"/>
        <v>26010.402</v>
      </c>
      <c r="H16" s="4">
        <f t="shared" si="5"/>
        <v>0</v>
      </c>
      <c r="I16" s="20" t="s">
        <v>66</v>
      </c>
      <c r="J16" s="21" t="s">
        <v>67</v>
      </c>
      <c r="K16" s="20">
        <v>0</v>
      </c>
      <c r="L16" s="20" t="s">
        <v>68</v>
      </c>
      <c r="M16" s="21" t="s">
        <v>51</v>
      </c>
      <c r="N16" s="21"/>
      <c r="O16" s="22" t="s">
        <v>52</v>
      </c>
      <c r="P16" s="22" t="s">
        <v>53</v>
      </c>
    </row>
    <row r="17" spans="1:16" ht="12.75" customHeight="1" thickBot="1" x14ac:dyDescent="0.25">
      <c r="A17" s="4" t="str">
        <f t="shared" si="0"/>
        <v> BAN 10.260 </v>
      </c>
      <c r="B17" s="3" t="str">
        <f t="shared" si="1"/>
        <v>I</v>
      </c>
      <c r="C17" s="4">
        <f t="shared" si="2"/>
        <v>26010.473000000002</v>
      </c>
      <c r="D17" s="5" t="str">
        <f t="shared" si="3"/>
        <v>vis</v>
      </c>
      <c r="E17" s="19">
        <f>VLOOKUP(C17,Active!C$21:E$973,3,FALSE)</f>
        <v>-53.00997581603319</v>
      </c>
      <c r="F17" s="3" t="s">
        <v>47</v>
      </c>
      <c r="G17" s="5" t="str">
        <f t="shared" si="4"/>
        <v>26010.473</v>
      </c>
      <c r="H17" s="4">
        <f t="shared" si="5"/>
        <v>0</v>
      </c>
      <c r="I17" s="20" t="s">
        <v>69</v>
      </c>
      <c r="J17" s="21" t="s">
        <v>70</v>
      </c>
      <c r="K17" s="20">
        <v>0</v>
      </c>
      <c r="L17" s="20" t="s">
        <v>71</v>
      </c>
      <c r="M17" s="21" t="s">
        <v>51</v>
      </c>
      <c r="N17" s="21"/>
      <c r="O17" s="22" t="s">
        <v>52</v>
      </c>
      <c r="P17" s="22" t="s">
        <v>53</v>
      </c>
    </row>
    <row r="18" spans="1:16" ht="12.75" customHeight="1" thickBot="1" x14ac:dyDescent="0.25">
      <c r="A18" s="4" t="str">
        <f t="shared" si="0"/>
        <v> BAN 10.260 </v>
      </c>
      <c r="B18" s="3" t="str">
        <f t="shared" si="1"/>
        <v>I</v>
      </c>
      <c r="C18" s="4">
        <f t="shared" si="2"/>
        <v>26028.309000000001</v>
      </c>
      <c r="D18" s="5" t="str">
        <f t="shared" si="3"/>
        <v>vis</v>
      </c>
      <c r="E18" s="19">
        <f>VLOOKUP(C18,Active!C$21:E$973,3,FALSE)</f>
        <v>-49.998962591986064</v>
      </c>
      <c r="F18" s="3" t="s">
        <v>47</v>
      </c>
      <c r="G18" s="5" t="str">
        <f t="shared" si="4"/>
        <v>26028.309</v>
      </c>
      <c r="H18" s="4">
        <f t="shared" si="5"/>
        <v>3</v>
      </c>
      <c r="I18" s="20" t="s">
        <v>72</v>
      </c>
      <c r="J18" s="21" t="s">
        <v>73</v>
      </c>
      <c r="K18" s="20">
        <v>3</v>
      </c>
      <c r="L18" s="20" t="s">
        <v>74</v>
      </c>
      <c r="M18" s="21" t="s">
        <v>51</v>
      </c>
      <c r="N18" s="21"/>
      <c r="O18" s="22" t="s">
        <v>52</v>
      </c>
      <c r="P18" s="22" t="s">
        <v>53</v>
      </c>
    </row>
    <row r="19" spans="1:16" ht="12.75" customHeight="1" thickBot="1" x14ac:dyDescent="0.25">
      <c r="A19" s="4" t="str">
        <f t="shared" si="0"/>
        <v> BAN 10.260 </v>
      </c>
      <c r="B19" s="3" t="str">
        <f t="shared" si="1"/>
        <v>I</v>
      </c>
      <c r="C19" s="4">
        <f t="shared" si="2"/>
        <v>26028.330999999998</v>
      </c>
      <c r="D19" s="5" t="str">
        <f t="shared" si="3"/>
        <v>vis</v>
      </c>
      <c r="E19" s="19">
        <f>VLOOKUP(C19,Active!C$21:E$973,3,FALSE)</f>
        <v>-49.995248626359206</v>
      </c>
      <c r="F19" s="3" t="s">
        <v>47</v>
      </c>
      <c r="G19" s="5" t="str">
        <f t="shared" si="4"/>
        <v>26028.331</v>
      </c>
      <c r="H19" s="4">
        <f t="shared" si="5"/>
        <v>3</v>
      </c>
      <c r="I19" s="20" t="s">
        <v>75</v>
      </c>
      <c r="J19" s="21" t="s">
        <v>76</v>
      </c>
      <c r="K19" s="20">
        <v>3</v>
      </c>
      <c r="L19" s="20" t="s">
        <v>77</v>
      </c>
      <c r="M19" s="21" t="s">
        <v>51</v>
      </c>
      <c r="N19" s="21"/>
      <c r="O19" s="22" t="s">
        <v>52</v>
      </c>
      <c r="P19" s="22" t="s">
        <v>53</v>
      </c>
    </row>
    <row r="20" spans="1:16" ht="12.75" customHeight="1" thickBot="1" x14ac:dyDescent="0.25">
      <c r="A20" s="4" t="str">
        <f t="shared" si="0"/>
        <v> BAN 10.260 </v>
      </c>
      <c r="B20" s="3" t="str">
        <f t="shared" si="1"/>
        <v>I</v>
      </c>
      <c r="C20" s="4">
        <f t="shared" si="2"/>
        <v>26117.194</v>
      </c>
      <c r="D20" s="5" t="str">
        <f t="shared" si="3"/>
        <v>vis</v>
      </c>
      <c r="E20" s="19">
        <f>VLOOKUP(C20,Active!C$21:E$973,3,FALSE)</f>
        <v>-34.993697374480206</v>
      </c>
      <c r="F20" s="3" t="s">
        <v>47</v>
      </c>
      <c r="G20" s="5" t="str">
        <f t="shared" si="4"/>
        <v>26117.194</v>
      </c>
      <c r="H20" s="4">
        <f t="shared" si="5"/>
        <v>18</v>
      </c>
      <c r="I20" s="20" t="s">
        <v>78</v>
      </c>
      <c r="J20" s="21" t="s">
        <v>79</v>
      </c>
      <c r="K20" s="20">
        <v>18</v>
      </c>
      <c r="L20" s="20" t="s">
        <v>80</v>
      </c>
      <c r="M20" s="21" t="s">
        <v>51</v>
      </c>
      <c r="N20" s="21"/>
      <c r="O20" s="22" t="s">
        <v>52</v>
      </c>
      <c r="P20" s="22" t="s">
        <v>53</v>
      </c>
    </row>
    <row r="21" spans="1:16" ht="12.75" customHeight="1" thickBot="1" x14ac:dyDescent="0.25">
      <c r="A21" s="4" t="str">
        <f t="shared" si="0"/>
        <v> BAN 10.260 </v>
      </c>
      <c r="B21" s="3" t="str">
        <f t="shared" si="1"/>
        <v>I</v>
      </c>
      <c r="C21" s="4">
        <f t="shared" si="2"/>
        <v>26117.217000000001</v>
      </c>
      <c r="D21" s="5" t="str">
        <f t="shared" si="3"/>
        <v>vis</v>
      </c>
      <c r="E21" s="19">
        <f>VLOOKUP(C21,Active!C$21:E$973,3,FALSE)</f>
        <v>-34.989814592233273</v>
      </c>
      <c r="F21" s="3" t="s">
        <v>47</v>
      </c>
      <c r="G21" s="5" t="str">
        <f t="shared" si="4"/>
        <v>26117.217</v>
      </c>
      <c r="H21" s="4">
        <f t="shared" si="5"/>
        <v>18</v>
      </c>
      <c r="I21" s="20" t="s">
        <v>81</v>
      </c>
      <c r="J21" s="21" t="s">
        <v>82</v>
      </c>
      <c r="K21" s="20">
        <v>18</v>
      </c>
      <c r="L21" s="20" t="s">
        <v>83</v>
      </c>
      <c r="M21" s="21" t="s">
        <v>51</v>
      </c>
      <c r="N21" s="21"/>
      <c r="O21" s="22" t="s">
        <v>52</v>
      </c>
      <c r="P21" s="22" t="s">
        <v>53</v>
      </c>
    </row>
    <row r="22" spans="1:16" ht="12.75" customHeight="1" thickBot="1" x14ac:dyDescent="0.25">
      <c r="A22" s="4" t="str">
        <f t="shared" si="0"/>
        <v> BAN 10.260 </v>
      </c>
      <c r="B22" s="3" t="str">
        <f t="shared" si="1"/>
        <v>I</v>
      </c>
      <c r="C22" s="4">
        <f t="shared" si="2"/>
        <v>26241.581999999999</v>
      </c>
      <c r="D22" s="5" t="str">
        <f t="shared" si="3"/>
        <v>vis</v>
      </c>
      <c r="E22" s="19">
        <f>VLOOKUP(C22,Active!C$21:E$973,3,FALSE)</f>
        <v>-13.994935717562416</v>
      </c>
      <c r="F22" s="3" t="s">
        <v>47</v>
      </c>
      <c r="G22" s="5" t="str">
        <f t="shared" si="4"/>
        <v>26241.582</v>
      </c>
      <c r="H22" s="4">
        <f t="shared" si="5"/>
        <v>39</v>
      </c>
      <c r="I22" s="20" t="s">
        <v>84</v>
      </c>
      <c r="J22" s="21" t="s">
        <v>85</v>
      </c>
      <c r="K22" s="20">
        <v>39</v>
      </c>
      <c r="L22" s="20" t="s">
        <v>86</v>
      </c>
      <c r="M22" s="21" t="s">
        <v>51</v>
      </c>
      <c r="N22" s="21"/>
      <c r="O22" s="22" t="s">
        <v>52</v>
      </c>
      <c r="P22" s="22" t="s">
        <v>53</v>
      </c>
    </row>
    <row r="23" spans="1:16" ht="12.75" customHeight="1" thickBot="1" x14ac:dyDescent="0.25">
      <c r="A23" s="4" t="str">
        <f t="shared" si="0"/>
        <v> BAN 10.260 </v>
      </c>
      <c r="B23" s="3" t="str">
        <f t="shared" si="1"/>
        <v>I</v>
      </c>
      <c r="C23" s="4">
        <f t="shared" si="2"/>
        <v>26241.603999999999</v>
      </c>
      <c r="D23" s="5" t="str">
        <f t="shared" si="3"/>
        <v>vis</v>
      </c>
      <c r="E23" s="19">
        <f>VLOOKUP(C23,Active!C$21:E$973,3,FALSE)</f>
        <v>-13.991221751934944</v>
      </c>
      <c r="F23" s="3" t="s">
        <v>47</v>
      </c>
      <c r="G23" s="5" t="str">
        <f t="shared" si="4"/>
        <v>26241.604</v>
      </c>
      <c r="H23" s="4">
        <f t="shared" si="5"/>
        <v>39</v>
      </c>
      <c r="I23" s="20" t="s">
        <v>87</v>
      </c>
      <c r="J23" s="21" t="s">
        <v>88</v>
      </c>
      <c r="K23" s="20">
        <v>39</v>
      </c>
      <c r="L23" s="20" t="s">
        <v>89</v>
      </c>
      <c r="M23" s="21" t="s">
        <v>51</v>
      </c>
      <c r="N23" s="21"/>
      <c r="O23" s="22" t="s">
        <v>52</v>
      </c>
      <c r="P23" s="22" t="s">
        <v>53</v>
      </c>
    </row>
    <row r="24" spans="1:16" ht="12.75" customHeight="1" thickBot="1" x14ac:dyDescent="0.25">
      <c r="A24" s="4" t="str">
        <f t="shared" si="0"/>
        <v> BAN 10.260 </v>
      </c>
      <c r="B24" s="3" t="str">
        <f t="shared" si="1"/>
        <v>I</v>
      </c>
      <c r="C24" s="4">
        <f t="shared" si="2"/>
        <v>26324.455000000002</v>
      </c>
      <c r="D24" s="5" t="str">
        <f t="shared" si="3"/>
        <v>vis</v>
      </c>
      <c r="E24" s="19">
        <f>VLOOKUP(C24,Active!C$21:E$973,3,FALSE)</f>
        <v>-4.5960160330922682E-3</v>
      </c>
      <c r="F24" s="3" t="s">
        <v>47</v>
      </c>
      <c r="G24" s="5" t="str">
        <f t="shared" si="4"/>
        <v>26324.455</v>
      </c>
      <c r="H24" s="4">
        <f t="shared" si="5"/>
        <v>53</v>
      </c>
      <c r="I24" s="20" t="s">
        <v>90</v>
      </c>
      <c r="J24" s="21" t="s">
        <v>91</v>
      </c>
      <c r="K24" s="20">
        <v>53</v>
      </c>
      <c r="L24" s="20" t="s">
        <v>92</v>
      </c>
      <c r="M24" s="21" t="s">
        <v>51</v>
      </c>
      <c r="N24" s="21"/>
      <c r="O24" s="22" t="s">
        <v>52</v>
      </c>
      <c r="P24" s="22" t="s">
        <v>53</v>
      </c>
    </row>
    <row r="25" spans="1:16" ht="12.75" customHeight="1" thickBot="1" x14ac:dyDescent="0.25">
      <c r="A25" s="4" t="str">
        <f t="shared" si="0"/>
        <v> BAN 10.260 </v>
      </c>
      <c r="B25" s="3" t="str">
        <f t="shared" si="1"/>
        <v>I</v>
      </c>
      <c r="C25" s="4">
        <f t="shared" si="2"/>
        <v>26324.476999999999</v>
      </c>
      <c r="D25" s="5" t="str">
        <f t="shared" si="3"/>
        <v>vis</v>
      </c>
      <c r="E25" s="19">
        <f>VLOOKUP(C25,Active!C$21:E$973,3,FALSE)</f>
        <v>-8.8205040623497383E-4</v>
      </c>
      <c r="F25" s="3" t="s">
        <v>47</v>
      </c>
      <c r="G25" s="5" t="str">
        <f t="shared" si="4"/>
        <v>26324.477</v>
      </c>
      <c r="H25" s="4">
        <f t="shared" si="5"/>
        <v>53</v>
      </c>
      <c r="I25" s="20" t="s">
        <v>93</v>
      </c>
      <c r="J25" s="21" t="s">
        <v>94</v>
      </c>
      <c r="K25" s="20">
        <v>53</v>
      </c>
      <c r="L25" s="20" t="s">
        <v>95</v>
      </c>
      <c r="M25" s="21" t="s">
        <v>51</v>
      </c>
      <c r="N25" s="21"/>
      <c r="O25" s="22" t="s">
        <v>52</v>
      </c>
      <c r="P25" s="22" t="s">
        <v>53</v>
      </c>
    </row>
    <row r="26" spans="1:16" x14ac:dyDescent="0.2">
      <c r="B26" s="3"/>
      <c r="E26" s="19"/>
      <c r="F26" s="3"/>
    </row>
    <row r="27" spans="1:16" x14ac:dyDescent="0.2">
      <c r="B27" s="3"/>
      <c r="E27" s="19"/>
      <c r="F27" s="3"/>
    </row>
    <row r="28" spans="1:16" x14ac:dyDescent="0.2">
      <c r="B28" s="3"/>
      <c r="E28" s="19"/>
      <c r="F28" s="3"/>
    </row>
    <row r="29" spans="1:16" x14ac:dyDescent="0.2">
      <c r="B29" s="3"/>
      <c r="E29" s="19"/>
      <c r="F29" s="3"/>
    </row>
    <row r="30" spans="1:16" x14ac:dyDescent="0.2">
      <c r="B30" s="3"/>
      <c r="E30" s="19"/>
      <c r="F30" s="3"/>
    </row>
    <row r="31" spans="1:16" x14ac:dyDescent="0.2">
      <c r="B31" s="3"/>
      <c r="E31" s="19"/>
      <c r="F31" s="3"/>
    </row>
    <row r="32" spans="1:16" x14ac:dyDescent="0.2">
      <c r="B32" s="3"/>
      <c r="E32" s="19"/>
      <c r="F32" s="3"/>
    </row>
    <row r="33" spans="2:6" x14ac:dyDescent="0.2">
      <c r="B33" s="3"/>
      <c r="E33" s="19"/>
      <c r="F33" s="3"/>
    </row>
    <row r="34" spans="2:6" x14ac:dyDescent="0.2">
      <c r="B34" s="3"/>
      <c r="E34" s="19"/>
      <c r="F34" s="3"/>
    </row>
    <row r="35" spans="2:6" x14ac:dyDescent="0.2">
      <c r="B35" s="3"/>
      <c r="E35" s="19"/>
      <c r="F35" s="3"/>
    </row>
    <row r="36" spans="2:6" x14ac:dyDescent="0.2">
      <c r="B36" s="3"/>
      <c r="E36" s="19"/>
      <c r="F36" s="3"/>
    </row>
    <row r="37" spans="2:6" x14ac:dyDescent="0.2">
      <c r="B37" s="3"/>
      <c r="E37" s="19"/>
      <c r="F37" s="3"/>
    </row>
    <row r="38" spans="2:6" x14ac:dyDescent="0.2">
      <c r="B38" s="3"/>
      <c r="E38" s="19"/>
      <c r="F38" s="3"/>
    </row>
    <row r="39" spans="2:6" x14ac:dyDescent="0.2">
      <c r="B39" s="3"/>
      <c r="E39" s="19"/>
      <c r="F39" s="3"/>
    </row>
    <row r="40" spans="2:6" x14ac:dyDescent="0.2">
      <c r="B40" s="3"/>
      <c r="E40" s="19"/>
      <c r="F40" s="3"/>
    </row>
    <row r="41" spans="2:6" x14ac:dyDescent="0.2">
      <c r="B41" s="3"/>
      <c r="E41" s="19"/>
      <c r="F41" s="3"/>
    </row>
    <row r="42" spans="2:6" x14ac:dyDescent="0.2">
      <c r="B42" s="3"/>
      <c r="E42" s="19"/>
      <c r="F42" s="3"/>
    </row>
    <row r="43" spans="2:6" x14ac:dyDescent="0.2">
      <c r="B43" s="3"/>
      <c r="E43" s="19"/>
      <c r="F43" s="3"/>
    </row>
    <row r="44" spans="2:6" x14ac:dyDescent="0.2">
      <c r="B44" s="3"/>
      <c r="E44" s="19"/>
      <c r="F44" s="3"/>
    </row>
    <row r="45" spans="2:6" x14ac:dyDescent="0.2">
      <c r="B45" s="3"/>
      <c r="E45" s="19"/>
      <c r="F45" s="3"/>
    </row>
    <row r="46" spans="2:6" x14ac:dyDescent="0.2">
      <c r="B46" s="3"/>
      <c r="E46" s="19"/>
      <c r="F46" s="3"/>
    </row>
    <row r="47" spans="2:6" x14ac:dyDescent="0.2">
      <c r="B47" s="3"/>
      <c r="E47" s="19"/>
      <c r="F47" s="3"/>
    </row>
    <row r="48" spans="2:6" x14ac:dyDescent="0.2">
      <c r="B48" s="3"/>
      <c r="E48" s="19"/>
      <c r="F48" s="3"/>
    </row>
    <row r="49" spans="2:6" x14ac:dyDescent="0.2">
      <c r="B49" s="3"/>
      <c r="E49" s="19"/>
      <c r="F49" s="3"/>
    </row>
    <row r="50" spans="2:6" x14ac:dyDescent="0.2">
      <c r="B50" s="3"/>
      <c r="E50" s="19"/>
      <c r="F50" s="3"/>
    </row>
    <row r="51" spans="2:6" x14ac:dyDescent="0.2">
      <c r="B51" s="3"/>
      <c r="E51" s="19"/>
      <c r="F51" s="3"/>
    </row>
    <row r="52" spans="2:6" x14ac:dyDescent="0.2">
      <c r="B52" s="3"/>
      <c r="E52" s="19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2024-03-04T05:39:38Z</dcterms:modified>
</cp:coreProperties>
</file>