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9C65556-4804-4406-9812-361CD5259DE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1" i="1"/>
  <c r="F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E56" i="1"/>
  <c r="F56" i="1"/>
  <c r="G56" i="1"/>
  <c r="H56" i="1"/>
  <c r="G27" i="1"/>
  <c r="H27" i="1"/>
  <c r="G35" i="1"/>
  <c r="H35" i="1"/>
  <c r="G43" i="1"/>
  <c r="H43" i="1"/>
  <c r="G51" i="1"/>
  <c r="H51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D9" i="1"/>
  <c r="E9" i="1"/>
  <c r="F16" i="1"/>
  <c r="C17" i="1"/>
  <c r="Q56" i="1"/>
  <c r="C12" i="1"/>
  <c r="C11" i="1"/>
  <c r="O41" i="1" l="1"/>
  <c r="O56" i="1"/>
  <c r="O30" i="1"/>
  <c r="O28" i="1"/>
  <c r="O24" i="1"/>
  <c r="O25" i="1"/>
  <c r="O55" i="1"/>
  <c r="O35" i="1"/>
  <c r="O42" i="1"/>
  <c r="O54" i="1"/>
  <c r="O23" i="1"/>
  <c r="O26" i="1"/>
  <c r="O45" i="1"/>
  <c r="O31" i="1"/>
  <c r="O53" i="1"/>
  <c r="O21" i="1"/>
  <c r="O51" i="1"/>
  <c r="O22" i="1"/>
  <c r="O49" i="1"/>
  <c r="O38" i="1"/>
  <c r="O44" i="1"/>
  <c r="C15" i="1"/>
  <c r="F18" i="1" s="1"/>
  <c r="O47" i="1"/>
  <c r="O40" i="1"/>
  <c r="O50" i="1"/>
  <c r="O43" i="1"/>
  <c r="O33" i="1"/>
  <c r="O27" i="1"/>
  <c r="O46" i="1"/>
  <c r="O36" i="1"/>
  <c r="O32" i="1"/>
  <c r="O39" i="1"/>
  <c r="O37" i="1"/>
  <c r="O29" i="1"/>
  <c r="O52" i="1"/>
  <c r="O48" i="1"/>
  <c r="O34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<sst xmlns="http://schemas.openxmlformats.org/spreadsheetml/2006/main" count="377" uniqueCount="154">
  <si>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</si>
  <si>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</si>
  <si>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</si>
  <si>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</si>
  <si>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</si>
  <si>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</si>
  <si>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</si>
  <si>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</si>
  <si>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</si>
  <si>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</si>
  <si>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</si>
  <si>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</si>
  <si>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</si>
  <si>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</si>
  <si>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</si>
  <si>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</si>
  <si>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</si>
  <si>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</si>
  <si>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</si>
  <si>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</si>
  <si>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</si>
  <si>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</si>
  <si>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</si>
  <si>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</si>
  <si>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</si>
  <si>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</si>
  <si>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</si>
  <si>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</si>
  <si>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</si>
  <si>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</si>
  <si>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</si>
  <si>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</si>
  <si>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</si>
  <si>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</si>
  <si>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</si>
  <si>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</si>
  <si>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</si>
  <si>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</si>
  <si>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</si>
  <si>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</si>
  <si>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</si>
  <si>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</si>
  <si>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</si>
  <si>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</si>
  <si>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</si>
  <si>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</si>
  <si>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</si>
  <si>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</si>
  <si>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DE Pup</t>
  </si>
  <si>
    <t>EB</t>
  </si>
  <si>
    <t>2425532.588 </t>
  </si>
  <si>
    <t> 13.10.1928 02:06 </t>
  </si>
  <si>
    <t> -0.037 </t>
  </si>
  <si>
    <t>P </t>
  </si>
  <si>
    <t> C.H.D.Steinmetz </t>
  </si>
  <si>
    <t> BAN 10.260 </t>
  </si>
  <si>
    <t>2425613.390 </t>
  </si>
  <si>
    <t> 01.01.1929 21:21 </t>
  </si>
  <si>
    <t> -0.063 </t>
  </si>
  <si>
    <t>2425615.354 </t>
  </si>
  <si>
    <t> 03.01.1929 20:29 </t>
  </si>
  <si>
    <t> -0.046 </t>
  </si>
  <si>
    <t>2425615.376 </t>
  </si>
  <si>
    <t> 03.01.1929 21:01 </t>
  </si>
  <si>
    <t> -0.024 </t>
  </si>
  <si>
    <t>2425646.507 </t>
  </si>
  <si>
    <t> 04.02.1929 00:10 </t>
  </si>
  <si>
    <t> -0.056 </t>
  </si>
  <si>
    <t>2425650.414 </t>
  </si>
  <si>
    <t> 07.02.1929 21:56 </t>
  </si>
  <si>
    <t> -0.044 </t>
  </si>
  <si>
    <t>2425650.436 </t>
  </si>
  <si>
    <t> 07.02.1929 22:27 </t>
  </si>
  <si>
    <t> -0.022 </t>
  </si>
  <si>
    <t>2425650.504 </t>
  </si>
  <si>
    <t> 08.02.1929 00:05 </t>
  </si>
  <si>
    <t> 0.046 </t>
  </si>
  <si>
    <t>2425650.525 </t>
  </si>
  <si>
    <t> 08.02.1929 00:36 </t>
  </si>
  <si>
    <t> 0.067 </t>
  </si>
  <si>
    <t>2425652.349 </t>
  </si>
  <si>
    <t> 09.02.1929 20:22 </t>
  </si>
  <si>
    <t> -0.057 </t>
  </si>
  <si>
    <t>2425652.371 </t>
  </si>
  <si>
    <t> 09.02.1929 20:54 </t>
  </si>
  <si>
    <t> -0.035 </t>
  </si>
  <si>
    <t>2425652.437 </t>
  </si>
  <si>
    <t> 09.02.1929 22:29 </t>
  </si>
  <si>
    <t> 0.031 </t>
  </si>
  <si>
    <t>2425652.458 </t>
  </si>
  <si>
    <t> 09.02.1929 22:59 </t>
  </si>
  <si>
    <t> 0.052 </t>
  </si>
  <si>
    <t>2425653.321 </t>
  </si>
  <si>
    <t> 10.02.1929 19:42 </t>
  </si>
  <si>
    <t> -0.058 </t>
  </si>
  <si>
    <t>2425653.343 </t>
  </si>
  <si>
    <t> 10.02.1929 20:13 </t>
  </si>
  <si>
    <t> -0.036 </t>
  </si>
  <si>
    <t>2425653.409 </t>
  </si>
  <si>
    <t> 10.02.1929 21:48 </t>
  </si>
  <si>
    <t> 0.030 </t>
  </si>
  <si>
    <t>2425653.430 </t>
  </si>
  <si>
    <t> 10.02.1929 22:19 </t>
  </si>
  <si>
    <t> 0.051 </t>
  </si>
  <si>
    <t>2425654.299 </t>
  </si>
  <si>
    <t> 11.02.1929 19:10 </t>
  </si>
  <si>
    <t> -0.054 </t>
  </si>
  <si>
    <t>2425654.320 </t>
  </si>
  <si>
    <t> 11.02.1929 19:40 </t>
  </si>
  <si>
    <t> -0.033 </t>
  </si>
  <si>
    <t>2425654.411 </t>
  </si>
  <si>
    <t> 11.02.1929 21:51 </t>
  </si>
  <si>
    <t> 0.058 </t>
  </si>
  <si>
    <t>2425655.375 </t>
  </si>
  <si>
    <t> 12.02.1929 21:00 </t>
  </si>
  <si>
    <t> 0.048 </t>
  </si>
  <si>
    <t>2426028.331 </t>
  </si>
  <si>
    <t> 20.02.1930 19:56 </t>
  </si>
  <si>
    <t>2426030.300 </t>
  </si>
  <si>
    <t> 22.02.1930 19:12 </t>
  </si>
  <si>
    <t>2426063.305 </t>
  </si>
  <si>
    <t> 27.03.1930 19:19 </t>
  </si>
  <si>
    <t>2426064.373 </t>
  </si>
  <si>
    <t> 28.03.1930 20:57 </t>
  </si>
  <si>
    <t> 0.041 </t>
  </si>
  <si>
    <t>2426067.320 </t>
  </si>
  <si>
    <t> 31.03.1930 19:40 </t>
  </si>
  <si>
    <t> 0.066 </t>
  </si>
  <si>
    <t>2426101.279 </t>
  </si>
  <si>
    <t> 04.05.1930 18:41 </t>
  </si>
  <si>
    <t> -0.059 </t>
  </si>
  <si>
    <t>2426102.278 </t>
  </si>
  <si>
    <t> 05.05.1930 18:40 </t>
  </si>
  <si>
    <t>2426241.604 </t>
  </si>
  <si>
    <t> 22.09.1930 02:29 </t>
  </si>
  <si>
    <t> 0.036 </t>
  </si>
  <si>
    <t>2428965.290 </t>
  </si>
  <si>
    <t> 07.03.1938 18:57 </t>
  </si>
  <si>
    <t>2428965.424 </t>
  </si>
  <si>
    <t> 07.03.1938 22:10 </t>
  </si>
  <si>
    <t> 0.075 </t>
  </si>
  <si>
    <t>2429380.256 </t>
  </si>
  <si>
    <t> 26.04.1939 18:08 </t>
  </si>
  <si>
    <t> 0.059 </t>
  </si>
  <si>
    <t>2429672.322 </t>
  </si>
  <si>
    <t> 12.02.1940 19:43 </t>
  </si>
  <si>
    <t>2429672.388 </t>
  </si>
  <si>
    <t> 12.02.1940 21:18 </t>
  </si>
  <si>
    <t> 0.044 </t>
  </si>
  <si>
    <t>2429672.410 </t>
  </si>
  <si>
    <t> 12.02.1940 21:50 </t>
  </si>
  <si>
    <t>I</t>
  </si>
  <si>
    <t>GCVS 4</t>
  </si>
  <si>
    <t>DE Pup / GSC 52500.423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</si>
</sst>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1" xfId="0" applyFont="1" applyBorder="1" applyAlignment="1">
      <alignment vertical="center"/>
    </xf>
    <xf numFmtId="0" fontId="16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left" vertical="center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20" fillId="5" borderId="0" xfId="0" applyFont="1" applyFill="1" applyAlignment="1"/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5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 Pup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3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-27692</c:v>
                </c:pt>
                <c:pt idx="1">
                  <c:v>-27609</c:v>
                </c:pt>
                <c:pt idx="2">
                  <c:v>-27607</c:v>
                </c:pt>
                <c:pt idx="3">
                  <c:v>-27607</c:v>
                </c:pt>
                <c:pt idx="4">
                  <c:v>-27575</c:v>
                </c:pt>
                <c:pt idx="5">
                  <c:v>-27571</c:v>
                </c:pt>
                <c:pt idx="6">
                  <c:v>-27571</c:v>
                </c:pt>
                <c:pt idx="7">
                  <c:v>-27571</c:v>
                </c:pt>
                <c:pt idx="8">
                  <c:v>-27571</c:v>
                </c:pt>
                <c:pt idx="9">
                  <c:v>-27569</c:v>
                </c:pt>
                <c:pt idx="10">
                  <c:v>-27569</c:v>
                </c:pt>
                <c:pt idx="11">
                  <c:v>-27569</c:v>
                </c:pt>
                <c:pt idx="12">
                  <c:v>-27569</c:v>
                </c:pt>
                <c:pt idx="13">
                  <c:v>-27568</c:v>
                </c:pt>
                <c:pt idx="14">
                  <c:v>-27568</c:v>
                </c:pt>
                <c:pt idx="15">
                  <c:v>-27568</c:v>
                </c:pt>
                <c:pt idx="16">
                  <c:v>-27568</c:v>
                </c:pt>
                <c:pt idx="17">
                  <c:v>-27567</c:v>
                </c:pt>
                <c:pt idx="18">
                  <c:v>-27567</c:v>
                </c:pt>
                <c:pt idx="19">
                  <c:v>-27567</c:v>
                </c:pt>
                <c:pt idx="20">
                  <c:v>-27566</c:v>
                </c:pt>
                <c:pt idx="21">
                  <c:v>-27183</c:v>
                </c:pt>
                <c:pt idx="22">
                  <c:v>-27181</c:v>
                </c:pt>
                <c:pt idx="23">
                  <c:v>-27147</c:v>
                </c:pt>
                <c:pt idx="24">
                  <c:v>-27146</c:v>
                </c:pt>
                <c:pt idx="25">
                  <c:v>-27143</c:v>
                </c:pt>
                <c:pt idx="26">
                  <c:v>-27108</c:v>
                </c:pt>
                <c:pt idx="27">
                  <c:v>-27107</c:v>
                </c:pt>
                <c:pt idx="28">
                  <c:v>-26964</c:v>
                </c:pt>
                <c:pt idx="29">
                  <c:v>-24167</c:v>
                </c:pt>
                <c:pt idx="30">
                  <c:v>-24167</c:v>
                </c:pt>
                <c:pt idx="31">
                  <c:v>-23741</c:v>
                </c:pt>
                <c:pt idx="32">
                  <c:v>-23441</c:v>
                </c:pt>
                <c:pt idx="33">
                  <c:v>-23441</c:v>
                </c:pt>
                <c:pt idx="34">
                  <c:v>-23441</c:v>
                </c:pt>
                <c:pt idx="35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-1.0187402015617408</c:v>
                </c:pt>
                <c:pt idx="1">
                  <c:v>-1.0433152950754447</c:v>
                </c:pt>
                <c:pt idx="2">
                  <c:v>-1.0269436105809291</c:v>
                </c:pt>
                <c:pt idx="3">
                  <c:v>-1.0049436105800851</c:v>
                </c:pt>
                <c:pt idx="4">
                  <c:v>-1.0359966586802329</c:v>
                </c:pt>
                <c:pt idx="5">
                  <c:v>-1.0242532896918419</c:v>
                </c:pt>
                <c:pt idx="6">
                  <c:v>-1.0022532896909979</c:v>
                </c:pt>
                <c:pt idx="7">
                  <c:v>-0.93425328969169641</c:v>
                </c:pt>
                <c:pt idx="8">
                  <c:v>-0.91325328969105612</c:v>
                </c:pt>
                <c:pt idx="9">
                  <c:v>-1.0368816051995964</c:v>
                </c:pt>
                <c:pt idx="10">
                  <c:v>-1.0148816051987524</c:v>
                </c:pt>
                <c:pt idx="11">
                  <c:v>-0.94888160519622033</c:v>
                </c:pt>
                <c:pt idx="12">
                  <c:v>-0.92788160519921803</c:v>
                </c:pt>
                <c:pt idx="13">
                  <c:v>-1.0386957629525568</c:v>
                </c:pt>
                <c:pt idx="14">
                  <c:v>-1.0166957629517128</c:v>
                </c:pt>
                <c:pt idx="15">
                  <c:v>-0.95069576295281877</c:v>
                </c:pt>
                <c:pt idx="16">
                  <c:v>-0.92969576295217848</c:v>
                </c:pt>
                <c:pt idx="17">
                  <c:v>-1.0345099207079329</c:v>
                </c:pt>
                <c:pt idx="18">
                  <c:v>-1.0135099207072926</c:v>
                </c:pt>
                <c:pt idx="19">
                  <c:v>-0.92250992070694338</c:v>
                </c:pt>
                <c:pt idx="20">
                  <c:v>-0.93232407845789567</c:v>
                </c:pt>
                <c:pt idx="21">
                  <c:v>-0.94714649791421834</c:v>
                </c:pt>
                <c:pt idx="22">
                  <c:v>-0.92577481341868406</c:v>
                </c:pt>
                <c:pt idx="23">
                  <c:v>-1.0304561770280998</c:v>
                </c:pt>
                <c:pt idx="24">
                  <c:v>-0.93627033477969235</c:v>
                </c:pt>
                <c:pt idx="25">
                  <c:v>-0.91071280803953414</c:v>
                </c:pt>
                <c:pt idx="26">
                  <c:v>-1.0352083294019394</c:v>
                </c:pt>
                <c:pt idx="27">
                  <c:v>-1.0100224871530372</c:v>
                </c:pt>
                <c:pt idx="28">
                  <c:v>-0.93944704585373984</c:v>
                </c:pt>
                <c:pt idx="29">
                  <c:v>-1.0116462814003171</c:v>
                </c:pt>
                <c:pt idx="30">
                  <c:v>-0.87764628140212153</c:v>
                </c:pt>
                <c:pt idx="31">
                  <c:v>-0.89047748424127349</c:v>
                </c:pt>
                <c:pt idx="32">
                  <c:v>-0.9687248101872683</c:v>
                </c:pt>
                <c:pt idx="33">
                  <c:v>-0.90272481018837425</c:v>
                </c:pt>
                <c:pt idx="34">
                  <c:v>-0.88072481018753024</c:v>
                </c:pt>
                <c:pt idx="35">
                  <c:v>-4.5396701680147089E-2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7E-480D-A429-F17F1412A9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-27692</c:v>
                </c:pt>
                <c:pt idx="1">
                  <c:v>-27609</c:v>
                </c:pt>
                <c:pt idx="2">
                  <c:v>-27607</c:v>
                </c:pt>
                <c:pt idx="3">
                  <c:v>-27607</c:v>
                </c:pt>
                <c:pt idx="4">
                  <c:v>-27575</c:v>
                </c:pt>
                <c:pt idx="5">
                  <c:v>-27571</c:v>
                </c:pt>
                <c:pt idx="6">
                  <c:v>-27571</c:v>
                </c:pt>
                <c:pt idx="7">
                  <c:v>-27571</c:v>
                </c:pt>
                <c:pt idx="8">
                  <c:v>-27571</c:v>
                </c:pt>
                <c:pt idx="9">
                  <c:v>-27569</c:v>
                </c:pt>
                <c:pt idx="10">
                  <c:v>-27569</c:v>
                </c:pt>
                <c:pt idx="11">
                  <c:v>-27569</c:v>
                </c:pt>
                <c:pt idx="12">
                  <c:v>-27569</c:v>
                </c:pt>
                <c:pt idx="13">
                  <c:v>-27568</c:v>
                </c:pt>
                <c:pt idx="14">
                  <c:v>-27568</c:v>
                </c:pt>
                <c:pt idx="15">
                  <c:v>-27568</c:v>
                </c:pt>
                <c:pt idx="16">
                  <c:v>-27568</c:v>
                </c:pt>
                <c:pt idx="17">
                  <c:v>-27567</c:v>
                </c:pt>
                <c:pt idx="18">
                  <c:v>-27567</c:v>
                </c:pt>
                <c:pt idx="19">
                  <c:v>-27567</c:v>
                </c:pt>
                <c:pt idx="20">
                  <c:v>-27566</c:v>
                </c:pt>
                <c:pt idx="21">
                  <c:v>-27183</c:v>
                </c:pt>
                <c:pt idx="22">
                  <c:v>-27181</c:v>
                </c:pt>
                <c:pt idx="23">
                  <c:v>-27147</c:v>
                </c:pt>
                <c:pt idx="24">
                  <c:v>-27146</c:v>
                </c:pt>
                <c:pt idx="25">
                  <c:v>-27143</c:v>
                </c:pt>
                <c:pt idx="26">
                  <c:v>-27108</c:v>
                </c:pt>
                <c:pt idx="27">
                  <c:v>-27107</c:v>
                </c:pt>
                <c:pt idx="28">
                  <c:v>-26964</c:v>
                </c:pt>
                <c:pt idx="29">
                  <c:v>-24167</c:v>
                </c:pt>
                <c:pt idx="30">
                  <c:v>-24167</c:v>
                </c:pt>
                <c:pt idx="31">
                  <c:v>-23741</c:v>
                </c:pt>
                <c:pt idx="32">
                  <c:v>-23441</c:v>
                </c:pt>
                <c:pt idx="33">
                  <c:v>-23441</c:v>
                </c:pt>
                <c:pt idx="34">
                  <c:v>-23441</c:v>
                </c:pt>
                <c:pt idx="35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7E-480D-A429-F17F1412A9B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-27692</c:v>
                </c:pt>
                <c:pt idx="1">
                  <c:v>-27609</c:v>
                </c:pt>
                <c:pt idx="2">
                  <c:v>-27607</c:v>
                </c:pt>
                <c:pt idx="3">
                  <c:v>-27607</c:v>
                </c:pt>
                <c:pt idx="4">
                  <c:v>-27575</c:v>
                </c:pt>
                <c:pt idx="5">
                  <c:v>-27571</c:v>
                </c:pt>
                <c:pt idx="6">
                  <c:v>-27571</c:v>
                </c:pt>
                <c:pt idx="7">
                  <c:v>-27571</c:v>
                </c:pt>
                <c:pt idx="8">
                  <c:v>-27571</c:v>
                </c:pt>
                <c:pt idx="9">
                  <c:v>-27569</c:v>
                </c:pt>
                <c:pt idx="10">
                  <c:v>-27569</c:v>
                </c:pt>
                <c:pt idx="11">
                  <c:v>-27569</c:v>
                </c:pt>
                <c:pt idx="12">
                  <c:v>-27569</c:v>
                </c:pt>
                <c:pt idx="13">
                  <c:v>-27568</c:v>
                </c:pt>
                <c:pt idx="14">
                  <c:v>-27568</c:v>
                </c:pt>
                <c:pt idx="15">
                  <c:v>-27568</c:v>
                </c:pt>
                <c:pt idx="16">
                  <c:v>-27568</c:v>
                </c:pt>
                <c:pt idx="17">
                  <c:v>-27567</c:v>
                </c:pt>
                <c:pt idx="18">
                  <c:v>-27567</c:v>
                </c:pt>
                <c:pt idx="19">
                  <c:v>-27567</c:v>
                </c:pt>
                <c:pt idx="20">
                  <c:v>-27566</c:v>
                </c:pt>
                <c:pt idx="21">
                  <c:v>-27183</c:v>
                </c:pt>
                <c:pt idx="22">
                  <c:v>-27181</c:v>
                </c:pt>
                <c:pt idx="23">
                  <c:v>-27147</c:v>
                </c:pt>
                <c:pt idx="24">
                  <c:v>-27146</c:v>
                </c:pt>
                <c:pt idx="25">
                  <c:v>-27143</c:v>
                </c:pt>
                <c:pt idx="26">
                  <c:v>-27108</c:v>
                </c:pt>
                <c:pt idx="27">
                  <c:v>-27107</c:v>
                </c:pt>
                <c:pt idx="28">
                  <c:v>-26964</c:v>
                </c:pt>
                <c:pt idx="29">
                  <c:v>-24167</c:v>
                </c:pt>
                <c:pt idx="30">
                  <c:v>-24167</c:v>
                </c:pt>
                <c:pt idx="31">
                  <c:v>-23741</c:v>
                </c:pt>
                <c:pt idx="32">
                  <c:v>-23441</c:v>
                </c:pt>
                <c:pt idx="33">
                  <c:v>-23441</c:v>
                </c:pt>
                <c:pt idx="34">
                  <c:v>-23441</c:v>
                </c:pt>
                <c:pt idx="35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7E-480D-A429-F17F1412A9B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-27692</c:v>
                </c:pt>
                <c:pt idx="1">
                  <c:v>-27609</c:v>
                </c:pt>
                <c:pt idx="2">
                  <c:v>-27607</c:v>
                </c:pt>
                <c:pt idx="3">
                  <c:v>-27607</c:v>
                </c:pt>
                <c:pt idx="4">
                  <c:v>-27575</c:v>
                </c:pt>
                <c:pt idx="5">
                  <c:v>-27571</c:v>
                </c:pt>
                <c:pt idx="6">
                  <c:v>-27571</c:v>
                </c:pt>
                <c:pt idx="7">
                  <c:v>-27571</c:v>
                </c:pt>
                <c:pt idx="8">
                  <c:v>-27571</c:v>
                </c:pt>
                <c:pt idx="9">
                  <c:v>-27569</c:v>
                </c:pt>
                <c:pt idx="10">
                  <c:v>-27569</c:v>
                </c:pt>
                <c:pt idx="11">
                  <c:v>-27569</c:v>
                </c:pt>
                <c:pt idx="12">
                  <c:v>-27569</c:v>
                </c:pt>
                <c:pt idx="13">
                  <c:v>-27568</c:v>
                </c:pt>
                <c:pt idx="14">
                  <c:v>-27568</c:v>
                </c:pt>
                <c:pt idx="15">
                  <c:v>-27568</c:v>
                </c:pt>
                <c:pt idx="16">
                  <c:v>-27568</c:v>
                </c:pt>
                <c:pt idx="17">
                  <c:v>-27567</c:v>
                </c:pt>
                <c:pt idx="18">
                  <c:v>-27567</c:v>
                </c:pt>
                <c:pt idx="19">
                  <c:v>-27567</c:v>
                </c:pt>
                <c:pt idx="20">
                  <c:v>-27566</c:v>
                </c:pt>
                <c:pt idx="21">
                  <c:v>-27183</c:v>
                </c:pt>
                <c:pt idx="22">
                  <c:v>-27181</c:v>
                </c:pt>
                <c:pt idx="23">
                  <c:v>-27147</c:v>
                </c:pt>
                <c:pt idx="24">
                  <c:v>-27146</c:v>
                </c:pt>
                <c:pt idx="25">
                  <c:v>-27143</c:v>
                </c:pt>
                <c:pt idx="26">
                  <c:v>-27108</c:v>
                </c:pt>
                <c:pt idx="27">
                  <c:v>-27107</c:v>
                </c:pt>
                <c:pt idx="28">
                  <c:v>-26964</c:v>
                </c:pt>
                <c:pt idx="29">
                  <c:v>-24167</c:v>
                </c:pt>
                <c:pt idx="30">
                  <c:v>-24167</c:v>
                </c:pt>
                <c:pt idx="31">
                  <c:v>-23741</c:v>
                </c:pt>
                <c:pt idx="32">
                  <c:v>-23441</c:v>
                </c:pt>
                <c:pt idx="33">
                  <c:v>-23441</c:v>
                </c:pt>
                <c:pt idx="34">
                  <c:v>-23441</c:v>
                </c:pt>
                <c:pt idx="35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7E-480D-A429-F17F1412A9B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-27692</c:v>
                </c:pt>
                <c:pt idx="1">
                  <c:v>-27609</c:v>
                </c:pt>
                <c:pt idx="2">
                  <c:v>-27607</c:v>
                </c:pt>
                <c:pt idx="3">
                  <c:v>-27607</c:v>
                </c:pt>
                <c:pt idx="4">
                  <c:v>-27575</c:v>
                </c:pt>
                <c:pt idx="5">
                  <c:v>-27571</c:v>
                </c:pt>
                <c:pt idx="6">
                  <c:v>-27571</c:v>
                </c:pt>
                <c:pt idx="7">
                  <c:v>-27571</c:v>
                </c:pt>
                <c:pt idx="8">
                  <c:v>-27571</c:v>
                </c:pt>
                <c:pt idx="9">
                  <c:v>-27569</c:v>
                </c:pt>
                <c:pt idx="10">
                  <c:v>-27569</c:v>
                </c:pt>
                <c:pt idx="11">
                  <c:v>-27569</c:v>
                </c:pt>
                <c:pt idx="12">
                  <c:v>-27569</c:v>
                </c:pt>
                <c:pt idx="13">
                  <c:v>-27568</c:v>
                </c:pt>
                <c:pt idx="14">
                  <c:v>-27568</c:v>
                </c:pt>
                <c:pt idx="15">
                  <c:v>-27568</c:v>
                </c:pt>
                <c:pt idx="16">
                  <c:v>-27568</c:v>
                </c:pt>
                <c:pt idx="17">
                  <c:v>-27567</c:v>
                </c:pt>
                <c:pt idx="18">
                  <c:v>-27567</c:v>
                </c:pt>
                <c:pt idx="19">
                  <c:v>-27567</c:v>
                </c:pt>
                <c:pt idx="20">
                  <c:v>-27566</c:v>
                </c:pt>
                <c:pt idx="21">
                  <c:v>-27183</c:v>
                </c:pt>
                <c:pt idx="22">
                  <c:v>-27181</c:v>
                </c:pt>
                <c:pt idx="23">
                  <c:v>-27147</c:v>
                </c:pt>
                <c:pt idx="24">
                  <c:v>-27146</c:v>
                </c:pt>
                <c:pt idx="25">
                  <c:v>-27143</c:v>
                </c:pt>
                <c:pt idx="26">
                  <c:v>-27108</c:v>
                </c:pt>
                <c:pt idx="27">
                  <c:v>-27107</c:v>
                </c:pt>
                <c:pt idx="28">
                  <c:v>-26964</c:v>
                </c:pt>
                <c:pt idx="29">
                  <c:v>-24167</c:v>
                </c:pt>
                <c:pt idx="30">
                  <c:v>-24167</c:v>
                </c:pt>
                <c:pt idx="31">
                  <c:v>-23741</c:v>
                </c:pt>
                <c:pt idx="32">
                  <c:v>-23441</c:v>
                </c:pt>
                <c:pt idx="33">
                  <c:v>-23441</c:v>
                </c:pt>
                <c:pt idx="34">
                  <c:v>-23441</c:v>
                </c:pt>
                <c:pt idx="35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7E-480D-A429-F17F1412A9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-27692</c:v>
                </c:pt>
                <c:pt idx="1">
                  <c:v>-27609</c:v>
                </c:pt>
                <c:pt idx="2">
                  <c:v>-27607</c:v>
                </c:pt>
                <c:pt idx="3">
                  <c:v>-27607</c:v>
                </c:pt>
                <c:pt idx="4">
                  <c:v>-27575</c:v>
                </c:pt>
                <c:pt idx="5">
                  <c:v>-27571</c:v>
                </c:pt>
                <c:pt idx="6">
                  <c:v>-27571</c:v>
                </c:pt>
                <c:pt idx="7">
                  <c:v>-27571</c:v>
                </c:pt>
                <c:pt idx="8">
                  <c:v>-27571</c:v>
                </c:pt>
                <c:pt idx="9">
                  <c:v>-27569</c:v>
                </c:pt>
                <c:pt idx="10">
                  <c:v>-27569</c:v>
                </c:pt>
                <c:pt idx="11">
                  <c:v>-27569</c:v>
                </c:pt>
                <c:pt idx="12">
                  <c:v>-27569</c:v>
                </c:pt>
                <c:pt idx="13">
                  <c:v>-27568</c:v>
                </c:pt>
                <c:pt idx="14">
                  <c:v>-27568</c:v>
                </c:pt>
                <c:pt idx="15">
                  <c:v>-27568</c:v>
                </c:pt>
                <c:pt idx="16">
                  <c:v>-27568</c:v>
                </c:pt>
                <c:pt idx="17">
                  <c:v>-27567</c:v>
                </c:pt>
                <c:pt idx="18">
                  <c:v>-27567</c:v>
                </c:pt>
                <c:pt idx="19">
                  <c:v>-27567</c:v>
                </c:pt>
                <c:pt idx="20">
                  <c:v>-27566</c:v>
                </c:pt>
                <c:pt idx="21">
                  <c:v>-27183</c:v>
                </c:pt>
                <c:pt idx="22">
                  <c:v>-27181</c:v>
                </c:pt>
                <c:pt idx="23">
                  <c:v>-27147</c:v>
                </c:pt>
                <c:pt idx="24">
                  <c:v>-27146</c:v>
                </c:pt>
                <c:pt idx="25">
                  <c:v>-27143</c:v>
                </c:pt>
                <c:pt idx="26">
                  <c:v>-27108</c:v>
                </c:pt>
                <c:pt idx="27">
                  <c:v>-27107</c:v>
                </c:pt>
                <c:pt idx="28">
                  <c:v>-26964</c:v>
                </c:pt>
                <c:pt idx="29">
                  <c:v>-24167</c:v>
                </c:pt>
                <c:pt idx="30">
                  <c:v>-24167</c:v>
                </c:pt>
                <c:pt idx="31">
                  <c:v>-23741</c:v>
                </c:pt>
                <c:pt idx="32">
                  <c:v>-23441</c:v>
                </c:pt>
                <c:pt idx="33">
                  <c:v>-23441</c:v>
                </c:pt>
                <c:pt idx="34">
                  <c:v>-23441</c:v>
                </c:pt>
                <c:pt idx="35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7E-480D-A429-F17F1412A9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-27692</c:v>
                </c:pt>
                <c:pt idx="1">
                  <c:v>-27609</c:v>
                </c:pt>
                <c:pt idx="2">
                  <c:v>-27607</c:v>
                </c:pt>
                <c:pt idx="3">
                  <c:v>-27607</c:v>
                </c:pt>
                <c:pt idx="4">
                  <c:v>-27575</c:v>
                </c:pt>
                <c:pt idx="5">
                  <c:v>-27571</c:v>
                </c:pt>
                <c:pt idx="6">
                  <c:v>-27571</c:v>
                </c:pt>
                <c:pt idx="7">
                  <c:v>-27571</c:v>
                </c:pt>
                <c:pt idx="8">
                  <c:v>-27571</c:v>
                </c:pt>
                <c:pt idx="9">
                  <c:v>-27569</c:v>
                </c:pt>
                <c:pt idx="10">
                  <c:v>-27569</c:v>
                </c:pt>
                <c:pt idx="11">
                  <c:v>-27569</c:v>
                </c:pt>
                <c:pt idx="12">
                  <c:v>-27569</c:v>
                </c:pt>
                <c:pt idx="13">
                  <c:v>-27568</c:v>
                </c:pt>
                <c:pt idx="14">
                  <c:v>-27568</c:v>
                </c:pt>
                <c:pt idx="15">
                  <c:v>-27568</c:v>
                </c:pt>
                <c:pt idx="16">
                  <c:v>-27568</c:v>
                </c:pt>
                <c:pt idx="17">
                  <c:v>-27567</c:v>
                </c:pt>
                <c:pt idx="18">
                  <c:v>-27567</c:v>
                </c:pt>
                <c:pt idx="19">
                  <c:v>-27567</c:v>
                </c:pt>
                <c:pt idx="20">
                  <c:v>-27566</c:v>
                </c:pt>
                <c:pt idx="21">
                  <c:v>-27183</c:v>
                </c:pt>
                <c:pt idx="22">
                  <c:v>-27181</c:v>
                </c:pt>
                <c:pt idx="23">
                  <c:v>-27147</c:v>
                </c:pt>
                <c:pt idx="24">
                  <c:v>-27146</c:v>
                </c:pt>
                <c:pt idx="25">
                  <c:v>-27143</c:v>
                </c:pt>
                <c:pt idx="26">
                  <c:v>-27108</c:v>
                </c:pt>
                <c:pt idx="27">
                  <c:v>-27107</c:v>
                </c:pt>
                <c:pt idx="28">
                  <c:v>-26964</c:v>
                </c:pt>
                <c:pt idx="29">
                  <c:v>-24167</c:v>
                </c:pt>
                <c:pt idx="30">
                  <c:v>-24167</c:v>
                </c:pt>
                <c:pt idx="31">
                  <c:v>-23741</c:v>
                </c:pt>
                <c:pt idx="32">
                  <c:v>-23441</c:v>
                </c:pt>
                <c:pt idx="33">
                  <c:v>-23441</c:v>
                </c:pt>
                <c:pt idx="34">
                  <c:v>-23441</c:v>
                </c:pt>
                <c:pt idx="35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7E-480D-A429-F17F1412A9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-27692</c:v>
                </c:pt>
                <c:pt idx="1">
                  <c:v>-27609</c:v>
                </c:pt>
                <c:pt idx="2">
                  <c:v>-27607</c:v>
                </c:pt>
                <c:pt idx="3">
                  <c:v>-27607</c:v>
                </c:pt>
                <c:pt idx="4">
                  <c:v>-27575</c:v>
                </c:pt>
                <c:pt idx="5">
                  <c:v>-27571</c:v>
                </c:pt>
                <c:pt idx="6">
                  <c:v>-27571</c:v>
                </c:pt>
                <c:pt idx="7">
                  <c:v>-27571</c:v>
                </c:pt>
                <c:pt idx="8">
                  <c:v>-27571</c:v>
                </c:pt>
                <c:pt idx="9">
                  <c:v>-27569</c:v>
                </c:pt>
                <c:pt idx="10">
                  <c:v>-27569</c:v>
                </c:pt>
                <c:pt idx="11">
                  <c:v>-27569</c:v>
                </c:pt>
                <c:pt idx="12">
                  <c:v>-27569</c:v>
                </c:pt>
                <c:pt idx="13">
                  <c:v>-27568</c:v>
                </c:pt>
                <c:pt idx="14">
                  <c:v>-27568</c:v>
                </c:pt>
                <c:pt idx="15">
                  <c:v>-27568</c:v>
                </c:pt>
                <c:pt idx="16">
                  <c:v>-27568</c:v>
                </c:pt>
                <c:pt idx="17">
                  <c:v>-27567</c:v>
                </c:pt>
                <c:pt idx="18">
                  <c:v>-27567</c:v>
                </c:pt>
                <c:pt idx="19">
                  <c:v>-27567</c:v>
                </c:pt>
                <c:pt idx="20">
                  <c:v>-27566</c:v>
                </c:pt>
                <c:pt idx="21">
                  <c:v>-27183</c:v>
                </c:pt>
                <c:pt idx="22">
                  <c:v>-27181</c:v>
                </c:pt>
                <c:pt idx="23">
                  <c:v>-27147</c:v>
                </c:pt>
                <c:pt idx="24">
                  <c:v>-27146</c:v>
                </c:pt>
                <c:pt idx="25">
                  <c:v>-27143</c:v>
                </c:pt>
                <c:pt idx="26">
                  <c:v>-27108</c:v>
                </c:pt>
                <c:pt idx="27">
                  <c:v>-27107</c:v>
                </c:pt>
                <c:pt idx="28">
                  <c:v>-26964</c:v>
                </c:pt>
                <c:pt idx="29">
                  <c:v>-24167</c:v>
                </c:pt>
                <c:pt idx="30">
                  <c:v>-24167</c:v>
                </c:pt>
                <c:pt idx="31">
                  <c:v>-23741</c:v>
                </c:pt>
                <c:pt idx="32">
                  <c:v>-23441</c:v>
                </c:pt>
                <c:pt idx="33">
                  <c:v>-23441</c:v>
                </c:pt>
                <c:pt idx="34">
                  <c:v>-23441</c:v>
                </c:pt>
                <c:pt idx="35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-1.0002118224681213</c:v>
                </c:pt>
                <c:pt idx="1">
                  <c:v>-0.99747465458572016</c:v>
                </c:pt>
                <c:pt idx="2">
                  <c:v>-0.9974086987331322</c:v>
                </c:pt>
                <c:pt idx="3">
                  <c:v>-0.9974086987331322</c:v>
                </c:pt>
                <c:pt idx="4">
                  <c:v>-0.99635340509172443</c:v>
                </c:pt>
                <c:pt idx="5">
                  <c:v>-0.99622149338654842</c:v>
                </c:pt>
                <c:pt idx="6">
                  <c:v>-0.99622149338654842</c:v>
                </c:pt>
                <c:pt idx="7">
                  <c:v>-0.99622149338654842</c:v>
                </c:pt>
                <c:pt idx="8">
                  <c:v>-0.99622149338654842</c:v>
                </c:pt>
                <c:pt idx="9">
                  <c:v>-0.99615553753396047</c:v>
                </c:pt>
                <c:pt idx="10">
                  <c:v>-0.99615553753396047</c:v>
                </c:pt>
                <c:pt idx="11">
                  <c:v>-0.99615553753396047</c:v>
                </c:pt>
                <c:pt idx="12">
                  <c:v>-0.99615553753396047</c:v>
                </c:pt>
                <c:pt idx="13">
                  <c:v>-0.99612255960766649</c:v>
                </c:pt>
                <c:pt idx="14">
                  <c:v>-0.99612255960766649</c:v>
                </c:pt>
                <c:pt idx="15">
                  <c:v>-0.99612255960766649</c:v>
                </c:pt>
                <c:pt idx="16">
                  <c:v>-0.99612255960766649</c:v>
                </c:pt>
                <c:pt idx="17">
                  <c:v>-0.99608958168137252</c:v>
                </c:pt>
                <c:pt idx="18">
                  <c:v>-0.99608958168137252</c:v>
                </c:pt>
                <c:pt idx="19">
                  <c:v>-0.99608958168137252</c:v>
                </c:pt>
                <c:pt idx="20">
                  <c:v>-0.99605660375507854</c:v>
                </c:pt>
                <c:pt idx="21">
                  <c:v>-0.98342605798447957</c:v>
                </c:pt>
                <c:pt idx="22">
                  <c:v>-0.98336010213189162</c:v>
                </c:pt>
                <c:pt idx="23">
                  <c:v>-0.9822388526378959</c:v>
                </c:pt>
                <c:pt idx="24">
                  <c:v>-0.98220587471160192</c:v>
                </c:pt>
                <c:pt idx="25">
                  <c:v>-0.98210694093271989</c:v>
                </c:pt>
                <c:pt idx="26">
                  <c:v>-0.98095271351243019</c:v>
                </c:pt>
                <c:pt idx="27">
                  <c:v>-0.98091973558613621</c:v>
                </c:pt>
                <c:pt idx="28">
                  <c:v>-0.97620389212609537</c:v>
                </c:pt>
                <c:pt idx="29">
                  <c:v>-0.88396463228179989</c:v>
                </c:pt>
                <c:pt idx="30">
                  <c:v>-0.88396463228179989</c:v>
                </c:pt>
                <c:pt idx="31">
                  <c:v>-0.86991603568055931</c:v>
                </c:pt>
                <c:pt idx="32">
                  <c:v>-0.86002265779236176</c:v>
                </c:pt>
                <c:pt idx="33">
                  <c:v>-0.86002265779236176</c:v>
                </c:pt>
                <c:pt idx="34">
                  <c:v>-0.86002265779236176</c:v>
                </c:pt>
                <c:pt idx="35">
                  <c:v>-8.6987087534896812E-2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7E-480D-A429-F17F1412A9B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-27692</c:v>
                </c:pt>
                <c:pt idx="1">
                  <c:v>-27609</c:v>
                </c:pt>
                <c:pt idx="2">
                  <c:v>-27607</c:v>
                </c:pt>
                <c:pt idx="3">
                  <c:v>-27607</c:v>
                </c:pt>
                <c:pt idx="4">
                  <c:v>-27575</c:v>
                </c:pt>
                <c:pt idx="5">
                  <c:v>-27571</c:v>
                </c:pt>
                <c:pt idx="6">
                  <c:v>-27571</c:v>
                </c:pt>
                <c:pt idx="7">
                  <c:v>-27571</c:v>
                </c:pt>
                <c:pt idx="8">
                  <c:v>-27571</c:v>
                </c:pt>
                <c:pt idx="9">
                  <c:v>-27569</c:v>
                </c:pt>
                <c:pt idx="10">
                  <c:v>-27569</c:v>
                </c:pt>
                <c:pt idx="11">
                  <c:v>-27569</c:v>
                </c:pt>
                <c:pt idx="12">
                  <c:v>-27569</c:v>
                </c:pt>
                <c:pt idx="13">
                  <c:v>-27568</c:v>
                </c:pt>
                <c:pt idx="14">
                  <c:v>-27568</c:v>
                </c:pt>
                <c:pt idx="15">
                  <c:v>-27568</c:v>
                </c:pt>
                <c:pt idx="16">
                  <c:v>-27568</c:v>
                </c:pt>
                <c:pt idx="17">
                  <c:v>-27567</c:v>
                </c:pt>
                <c:pt idx="18">
                  <c:v>-27567</c:v>
                </c:pt>
                <c:pt idx="19">
                  <c:v>-27567</c:v>
                </c:pt>
                <c:pt idx="20">
                  <c:v>-27566</c:v>
                </c:pt>
                <c:pt idx="21">
                  <c:v>-27183</c:v>
                </c:pt>
                <c:pt idx="22">
                  <c:v>-27181</c:v>
                </c:pt>
                <c:pt idx="23">
                  <c:v>-27147</c:v>
                </c:pt>
                <c:pt idx="24">
                  <c:v>-27146</c:v>
                </c:pt>
                <c:pt idx="25">
                  <c:v>-27143</c:v>
                </c:pt>
                <c:pt idx="26">
                  <c:v>-27108</c:v>
                </c:pt>
                <c:pt idx="27">
                  <c:v>-27107</c:v>
                </c:pt>
                <c:pt idx="28">
                  <c:v>-26964</c:v>
                </c:pt>
                <c:pt idx="29">
                  <c:v>-24167</c:v>
                </c:pt>
                <c:pt idx="30">
                  <c:v>-24167</c:v>
                </c:pt>
                <c:pt idx="31">
                  <c:v>-23741</c:v>
                </c:pt>
                <c:pt idx="32">
                  <c:v>-23441</c:v>
                </c:pt>
                <c:pt idx="33">
                  <c:v>-23441</c:v>
                </c:pt>
                <c:pt idx="34">
                  <c:v>-23441</c:v>
                </c:pt>
                <c:pt idx="35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97E-480D-A429-F17F1412A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177360"/>
        <c:axId val="1"/>
      </c:scatterChart>
      <c:valAx>
        <c:axId val="676177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177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30ADC73-A00E-251F-E632-17F96670A5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41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153</v>
      </c>
      <c r="F1" s="23" t="s">
        <v>48</v>
      </c>
      <c r="G1" s="7">
        <v>7.4841199999999999</v>
      </c>
      <c r="H1" s="8">
        <v>-20.241499999999998</v>
      </c>
      <c r="I1" s="9">
        <v>52500.423000000003</v>
      </c>
      <c r="J1" s="9">
        <v>0.97377639999999999</v>
      </c>
      <c r="K1" s="6" t="s">
        <v>49</v>
      </c>
      <c r="L1" s="8"/>
      <c r="M1" s="9">
        <v>52500.468396701683</v>
      </c>
      <c r="N1" s="9">
        <v>0.97381415775314606</v>
      </c>
      <c r="O1" s="10" t="s">
        <v>49</v>
      </c>
    </row>
    <row r="2" spans="1:15" s="27" customFormat="1" ht="12.95" customHeight="1" x14ac:dyDescent="0.2">
      <c r="A2" s="27" t="s">
        <v>23</v>
      </c>
      <c r="B2" s="27" t="s">
        <v>49</v>
      </c>
      <c r="C2" s="28"/>
      <c r="D2" s="29"/>
    </row>
    <row r="3" spans="1:15" s="27" customFormat="1" ht="12.95" customHeight="1" thickBot="1" x14ac:dyDescent="0.25"/>
    <row r="4" spans="1:15" s="27" customFormat="1" ht="12.95" customHeight="1" thickTop="1" thickBot="1" x14ac:dyDescent="0.25">
      <c r="A4" s="30" t="s">
        <v>0</v>
      </c>
      <c r="C4" s="31">
        <v>26241.567999999999</v>
      </c>
      <c r="D4" s="32">
        <v>0.97382230000000003</v>
      </c>
    </row>
    <row r="5" spans="1:15" s="27" customFormat="1" ht="12.95" customHeight="1" thickTop="1" x14ac:dyDescent="0.2">
      <c r="A5" s="33" t="s">
        <v>28</v>
      </c>
      <c r="C5" s="34">
        <v>-9.5</v>
      </c>
      <c r="D5" s="27" t="s">
        <v>29</v>
      </c>
    </row>
    <row r="6" spans="1:15" s="27" customFormat="1" ht="12.95" customHeight="1" x14ac:dyDescent="0.2">
      <c r="A6" s="30" t="s">
        <v>1</v>
      </c>
    </row>
    <row r="7" spans="1:15" s="27" customFormat="1" ht="12.95" customHeight="1" x14ac:dyDescent="0.2">
      <c r="A7" s="27" t="s">
        <v>2</v>
      </c>
      <c r="C7" s="58">
        <v>52500.468396701683</v>
      </c>
      <c r="D7" s="36" t="s">
        <v>152</v>
      </c>
    </row>
    <row r="8" spans="1:15" s="27" customFormat="1" ht="12.95" customHeight="1" x14ac:dyDescent="0.2">
      <c r="A8" s="27" t="s">
        <v>3</v>
      </c>
      <c r="C8" s="58">
        <v>0.97381415775314606</v>
      </c>
      <c r="D8" s="36" t="s">
        <v>152</v>
      </c>
    </row>
    <row r="9" spans="1:15" s="27" customFormat="1" ht="12.95" customHeight="1" x14ac:dyDescent="0.2">
      <c r="A9" s="37" t="s">
        <v>32</v>
      </c>
      <c r="C9" s="38">
        <v>21</v>
      </c>
      <c r="D9" s="39" t="str">
        <f>"F"&amp;C9</f>
        <v>F21</v>
      </c>
      <c r="E9" s="40" t="str">
        <f>"G"&amp;C9</f>
        <v>G21</v>
      </c>
    </row>
    <row r="10" spans="1:15" s="27" customFormat="1" ht="12.95" customHeight="1" thickBot="1" x14ac:dyDescent="0.25">
      <c r="C10" s="41" t="s">
        <v>19</v>
      </c>
      <c r="D10" s="41" t="s">
        <v>20</v>
      </c>
    </row>
    <row r="11" spans="1:15" s="27" customFormat="1" ht="12.95" customHeight="1" x14ac:dyDescent="0.2">
      <c r="A11" s="27" t="s">
        <v>15</v>
      </c>
      <c r="C11" s="40">
        <f ca="1">INTERCEPT(INDIRECT($E$9):G992,INDIRECT($D$9):F992)</f>
        <v>-8.6987087534896812E-2</v>
      </c>
      <c r="D11" s="29"/>
    </row>
    <row r="12" spans="1:15" s="27" customFormat="1" ht="12.95" customHeight="1" x14ac:dyDescent="0.2">
      <c r="A12" s="27" t="s">
        <v>16</v>
      </c>
      <c r="C12" s="40">
        <f ca="1">SLOPE(INDIRECT($E$9):G992,INDIRECT($D$9):F992)</f>
        <v>3.2977926293991935E-5</v>
      </c>
      <c r="D12" s="29"/>
    </row>
    <row r="13" spans="1:15" s="27" customFormat="1" ht="12.95" customHeight="1" x14ac:dyDescent="0.2">
      <c r="A13" s="27" t="s">
        <v>18</v>
      </c>
      <c r="C13" s="29" t="s">
        <v>13</v>
      </c>
    </row>
    <row r="14" spans="1:15" s="27" customFormat="1" ht="12.95" customHeight="1" x14ac:dyDescent="0.2"/>
    <row r="15" spans="1:15" s="27" customFormat="1" ht="12.95" customHeight="1" x14ac:dyDescent="0.2">
      <c r="A15" s="42" t="s">
        <v>17</v>
      </c>
      <c r="C15" s="43">
        <f ca="1">(C7+C11)+(C8+C12)*INT(MAX(F21:F3533))</f>
        <v>52500.38140961415</v>
      </c>
      <c r="E15" s="44" t="s">
        <v>34</v>
      </c>
      <c r="F15" s="45">
        <v>1</v>
      </c>
    </row>
    <row r="16" spans="1:15" s="27" customFormat="1" ht="12.95" customHeight="1" x14ac:dyDescent="0.2">
      <c r="A16" s="30" t="s">
        <v>4</v>
      </c>
      <c r="C16" s="46">
        <f ca="1">+C8+C12</f>
        <v>0.97384713567944003</v>
      </c>
      <c r="E16" s="44" t="s">
        <v>30</v>
      </c>
      <c r="F16" s="46">
        <f ca="1">NOW()+15018.5+$C$5/24</f>
        <v>60373.778075925926</v>
      </c>
    </row>
    <row r="17" spans="1:18" s="27" customFormat="1" ht="12.95" customHeight="1" thickBot="1" x14ac:dyDescent="0.25">
      <c r="A17" s="44" t="s">
        <v>27</v>
      </c>
      <c r="C17" s="27">
        <f>COUNT(C21:C2191)</f>
        <v>36</v>
      </c>
      <c r="E17" s="44" t="s">
        <v>35</v>
      </c>
      <c r="F17" s="47">
        <f ca="1">ROUND(2*(F16-$C$7)/$C$8,0)/2+F15</f>
        <v>8086</v>
      </c>
    </row>
    <row r="18" spans="1:18" s="27" customFormat="1" ht="12.95" customHeight="1" thickTop="1" thickBot="1" x14ac:dyDescent="0.25">
      <c r="A18" s="30" t="s">
        <v>5</v>
      </c>
      <c r="C18" s="48">
        <f ca="1">+C15</f>
        <v>52500.38140961415</v>
      </c>
      <c r="D18" s="49">
        <f ca="1">+C16</f>
        <v>0.97384713567944003</v>
      </c>
      <c r="E18" s="44" t="s">
        <v>36</v>
      </c>
      <c r="F18" s="40">
        <f ca="1">ROUND(2*(F16-$C$15)/$C$16,0)/2+F15</f>
        <v>8086</v>
      </c>
    </row>
    <row r="19" spans="1:18" s="27" customFormat="1" ht="12.95" customHeight="1" thickTop="1" x14ac:dyDescent="0.2">
      <c r="E19" s="44" t="s">
        <v>31</v>
      </c>
      <c r="F19" s="50">
        <f ca="1">+$C$15+$C$16*F18-15018.5-$C$5/24</f>
        <v>45356.805182051437</v>
      </c>
    </row>
    <row r="20" spans="1:18" s="27" customFormat="1" ht="12.95" customHeight="1" thickBot="1" x14ac:dyDescent="0.25">
      <c r="A20" s="41" t="s">
        <v>6</v>
      </c>
      <c r="B20" s="41" t="s">
        <v>7</v>
      </c>
      <c r="C20" s="41" t="s">
        <v>8</v>
      </c>
      <c r="D20" s="41" t="s">
        <v>12</v>
      </c>
      <c r="E20" s="41" t="s">
        <v>9</v>
      </c>
      <c r="F20" s="41" t="s">
        <v>10</v>
      </c>
      <c r="G20" s="41" t="s">
        <v>11</v>
      </c>
      <c r="H20" s="51" t="s">
        <v>37</v>
      </c>
      <c r="I20" s="51" t="s">
        <v>38</v>
      </c>
      <c r="J20" s="51" t="s">
        <v>39</v>
      </c>
      <c r="K20" s="51" t="s">
        <v>40</v>
      </c>
      <c r="L20" s="51" t="s">
        <v>24</v>
      </c>
      <c r="M20" s="51" t="s">
        <v>25</v>
      </c>
      <c r="N20" s="51" t="s">
        <v>26</v>
      </c>
      <c r="O20" s="51" t="s">
        <v>22</v>
      </c>
      <c r="P20" s="52" t="s">
        <v>21</v>
      </c>
      <c r="Q20" s="41" t="s">
        <v>14</v>
      </c>
      <c r="R20" s="53" t="s">
        <v>33</v>
      </c>
    </row>
    <row r="21" spans="1:18" s="27" customFormat="1" ht="12.95" customHeight="1" x14ac:dyDescent="0.2">
      <c r="A21" s="54" t="s">
        <v>55</v>
      </c>
      <c r="B21" s="54" t="s">
        <v>151</v>
      </c>
      <c r="C21" s="55">
        <v>25532.588</v>
      </c>
      <c r="D21" s="35"/>
      <c r="E21" s="27">
        <f t="shared" ref="E21:E56" si="0">+(C21-C$7)/C$8</f>
        <v>-27693.046134104185</v>
      </c>
      <c r="F21" s="56">
        <f t="shared" ref="F21:F54" si="1">ROUND(2*E21,0)/2+1</f>
        <v>-27692</v>
      </c>
      <c r="G21" s="27">
        <f t="shared" ref="G21:G56" si="2">+C21-(C$7+F21*C$8)</f>
        <v>-1.0187402015617408</v>
      </c>
      <c r="H21" s="27">
        <f t="shared" ref="H21:H56" si="3">+G21</f>
        <v>-1.0187402015617408</v>
      </c>
      <c r="O21" s="27">
        <f t="shared" ref="O21:O56" ca="1" si="4">+C$11+C$12*$F21</f>
        <v>-1.0002118224681213</v>
      </c>
      <c r="Q21" s="57">
        <f t="shared" ref="Q21:Q56" si="5">+C21-15018.5</f>
        <v>10514.088</v>
      </c>
    </row>
    <row r="22" spans="1:18" s="27" customFormat="1" ht="12.95" customHeight="1" x14ac:dyDescent="0.2">
      <c r="A22" s="54" t="s">
        <v>55</v>
      </c>
      <c r="B22" s="54" t="s">
        <v>151</v>
      </c>
      <c r="C22" s="55">
        <v>25613.39</v>
      </c>
      <c r="D22" s="35"/>
      <c r="E22" s="27">
        <f t="shared" si="0"/>
        <v>-27610.071370021444</v>
      </c>
      <c r="F22" s="56">
        <f t="shared" si="1"/>
        <v>-27609</v>
      </c>
      <c r="G22" s="27">
        <f t="shared" si="2"/>
        <v>-1.0433152950754447</v>
      </c>
      <c r="H22" s="27">
        <f t="shared" si="3"/>
        <v>-1.0433152950754447</v>
      </c>
      <c r="O22" s="27">
        <f t="shared" ca="1" si="4"/>
        <v>-0.99747465458572016</v>
      </c>
      <c r="Q22" s="57">
        <f t="shared" si="5"/>
        <v>10594.89</v>
      </c>
    </row>
    <row r="23" spans="1:18" s="27" customFormat="1" ht="12.95" customHeight="1" x14ac:dyDescent="0.2">
      <c r="A23" s="54" t="s">
        <v>55</v>
      </c>
      <c r="B23" s="54" t="s">
        <v>151</v>
      </c>
      <c r="C23" s="55">
        <v>25615.353999999999</v>
      </c>
      <c r="D23" s="35"/>
      <c r="E23" s="27">
        <f t="shared" si="0"/>
        <v>-27608.054558102696</v>
      </c>
      <c r="F23" s="56">
        <f t="shared" si="1"/>
        <v>-27607</v>
      </c>
      <c r="G23" s="27">
        <f t="shared" si="2"/>
        <v>-1.0269436105809291</v>
      </c>
      <c r="H23" s="27">
        <f t="shared" si="3"/>
        <v>-1.0269436105809291</v>
      </c>
      <c r="O23" s="27">
        <f t="shared" ca="1" si="4"/>
        <v>-0.9974086987331322</v>
      </c>
      <c r="Q23" s="57">
        <f t="shared" si="5"/>
        <v>10596.853999999999</v>
      </c>
    </row>
    <row r="24" spans="1:18" s="27" customFormat="1" ht="12.95" customHeight="1" x14ac:dyDescent="0.2">
      <c r="A24" s="54" t="s">
        <v>55</v>
      </c>
      <c r="B24" s="54" t="s">
        <v>151</v>
      </c>
      <c r="C24" s="55">
        <v>25615.376</v>
      </c>
      <c r="D24" s="35"/>
      <c r="E24" s="27">
        <f t="shared" si="0"/>
        <v>-27608.031966523158</v>
      </c>
      <c r="F24" s="56">
        <f t="shared" si="1"/>
        <v>-27607</v>
      </c>
      <c r="G24" s="27">
        <f t="shared" si="2"/>
        <v>-1.0049436105800851</v>
      </c>
      <c r="H24" s="27">
        <f t="shared" si="3"/>
        <v>-1.0049436105800851</v>
      </c>
      <c r="O24" s="27">
        <f t="shared" ca="1" si="4"/>
        <v>-0.9974086987331322</v>
      </c>
      <c r="Q24" s="57">
        <f t="shared" si="5"/>
        <v>10596.876</v>
      </c>
    </row>
    <row r="25" spans="1:18" s="27" customFormat="1" ht="12.95" customHeight="1" x14ac:dyDescent="0.2">
      <c r="A25" s="54" t="s">
        <v>55</v>
      </c>
      <c r="B25" s="54" t="s">
        <v>151</v>
      </c>
      <c r="C25" s="55">
        <v>25646.507000000001</v>
      </c>
      <c r="D25" s="35"/>
      <c r="E25" s="27">
        <f t="shared" si="0"/>
        <v>-27576.063854587068</v>
      </c>
      <c r="F25" s="56">
        <f t="shared" si="1"/>
        <v>-27575</v>
      </c>
      <c r="G25" s="27">
        <f t="shared" si="2"/>
        <v>-1.0359966586802329</v>
      </c>
      <c r="H25" s="27">
        <f t="shared" si="3"/>
        <v>-1.0359966586802329</v>
      </c>
      <c r="O25" s="27">
        <f t="shared" ca="1" si="4"/>
        <v>-0.99635340509172443</v>
      </c>
      <c r="Q25" s="57">
        <f t="shared" si="5"/>
        <v>10628.007000000001</v>
      </c>
    </row>
    <row r="26" spans="1:18" s="27" customFormat="1" ht="12.95" customHeight="1" x14ac:dyDescent="0.2">
      <c r="A26" s="54" t="s">
        <v>55</v>
      </c>
      <c r="B26" s="54" t="s">
        <v>151</v>
      </c>
      <c r="C26" s="55">
        <v>25650.414000000001</v>
      </c>
      <c r="D26" s="35"/>
      <c r="E26" s="27">
        <f t="shared" si="0"/>
        <v>-27572.051795439136</v>
      </c>
      <c r="F26" s="56">
        <f t="shared" si="1"/>
        <v>-27571</v>
      </c>
      <c r="G26" s="27">
        <f t="shared" si="2"/>
        <v>-1.0242532896918419</v>
      </c>
      <c r="H26" s="27">
        <f t="shared" si="3"/>
        <v>-1.0242532896918419</v>
      </c>
      <c r="O26" s="27">
        <f t="shared" ca="1" si="4"/>
        <v>-0.99622149338654842</v>
      </c>
      <c r="Q26" s="57">
        <f t="shared" si="5"/>
        <v>10631.914000000001</v>
      </c>
    </row>
    <row r="27" spans="1:18" x14ac:dyDescent="0.2">
      <c r="A27" s="24" t="s">
        <v>55</v>
      </c>
      <c r="B27" s="24" t="s">
        <v>151</v>
      </c>
      <c r="C27" s="25">
        <v>25650.436000000002</v>
      </c>
      <c r="D27" s="4"/>
      <c r="E27">
        <f t="shared" si="0"/>
        <v>-27572.029203859598</v>
      </c>
      <c r="F27" s="26">
        <f t="shared" si="1"/>
        <v>-27571</v>
      </c>
      <c r="G27">
        <f t="shared" si="2"/>
        <v>-1.0022532896909979</v>
      </c>
      <c r="H27">
        <f t="shared" si="3"/>
        <v>-1.0022532896909979</v>
      </c>
      <c r="O27">
        <f t="shared" ca="1" si="4"/>
        <v>-0.99622149338654842</v>
      </c>
      <c r="Q27" s="2">
        <f t="shared" si="5"/>
        <v>10631.936000000002</v>
      </c>
    </row>
    <row r="28" spans="1:18" x14ac:dyDescent="0.2">
      <c r="A28" s="24" t="s">
        <v>55</v>
      </c>
      <c r="B28" s="24" t="s">
        <v>151</v>
      </c>
      <c r="C28" s="25">
        <v>25650.504000000001</v>
      </c>
      <c r="D28" s="4"/>
      <c r="E28">
        <f t="shared" si="0"/>
        <v>-27571.959375341026</v>
      </c>
      <c r="F28" s="26">
        <f t="shared" si="1"/>
        <v>-27571</v>
      </c>
      <c r="G28">
        <f t="shared" si="2"/>
        <v>-0.93425328969169641</v>
      </c>
      <c r="H28">
        <f t="shared" si="3"/>
        <v>-0.93425328969169641</v>
      </c>
      <c r="O28">
        <f t="shared" ca="1" si="4"/>
        <v>-0.99622149338654842</v>
      </c>
      <c r="Q28" s="2">
        <f t="shared" si="5"/>
        <v>10632.004000000001</v>
      </c>
    </row>
    <row r="29" spans="1:18" x14ac:dyDescent="0.2">
      <c r="A29" s="24" t="s">
        <v>55</v>
      </c>
      <c r="B29" s="24" t="s">
        <v>151</v>
      </c>
      <c r="C29" s="25">
        <v>25650.525000000001</v>
      </c>
      <c r="D29" s="4"/>
      <c r="E29">
        <f t="shared" si="0"/>
        <v>-27571.937810651467</v>
      </c>
      <c r="F29" s="26">
        <f t="shared" si="1"/>
        <v>-27571</v>
      </c>
      <c r="G29">
        <f t="shared" si="2"/>
        <v>-0.91325328969105612</v>
      </c>
      <c r="H29">
        <f t="shared" si="3"/>
        <v>-0.91325328969105612</v>
      </c>
      <c r="O29">
        <f t="shared" ca="1" si="4"/>
        <v>-0.99622149338654842</v>
      </c>
      <c r="Q29" s="2">
        <f t="shared" si="5"/>
        <v>10632.025000000001</v>
      </c>
    </row>
    <row r="30" spans="1:18" x14ac:dyDescent="0.2">
      <c r="A30" s="24" t="s">
        <v>55</v>
      </c>
      <c r="B30" s="24" t="s">
        <v>151</v>
      </c>
      <c r="C30" s="25">
        <v>25652.348999999998</v>
      </c>
      <c r="D30" s="4"/>
      <c r="E30">
        <f t="shared" si="0"/>
        <v>-27570.064763329785</v>
      </c>
      <c r="F30" s="26">
        <f t="shared" si="1"/>
        <v>-27569</v>
      </c>
      <c r="G30">
        <f t="shared" si="2"/>
        <v>-1.0368816051995964</v>
      </c>
      <c r="H30">
        <f t="shared" si="3"/>
        <v>-1.0368816051995964</v>
      </c>
      <c r="O30">
        <f t="shared" ca="1" si="4"/>
        <v>-0.99615553753396047</v>
      </c>
      <c r="Q30" s="2">
        <f t="shared" si="5"/>
        <v>10633.848999999998</v>
      </c>
    </row>
    <row r="31" spans="1:18" x14ac:dyDescent="0.2">
      <c r="A31" s="24" t="s">
        <v>55</v>
      </c>
      <c r="B31" s="24" t="s">
        <v>151</v>
      </c>
      <c r="C31" s="25">
        <v>25652.370999999999</v>
      </c>
      <c r="D31" s="4"/>
      <c r="E31">
        <f t="shared" si="0"/>
        <v>-27570.042171750247</v>
      </c>
      <c r="F31" s="26">
        <f t="shared" si="1"/>
        <v>-27569</v>
      </c>
      <c r="G31">
        <f t="shared" si="2"/>
        <v>-1.0148816051987524</v>
      </c>
      <c r="H31">
        <f t="shared" si="3"/>
        <v>-1.0148816051987524</v>
      </c>
      <c r="O31">
        <f t="shared" ca="1" si="4"/>
        <v>-0.99615553753396047</v>
      </c>
      <c r="Q31" s="2">
        <f t="shared" si="5"/>
        <v>10633.870999999999</v>
      </c>
    </row>
    <row r="32" spans="1:18" x14ac:dyDescent="0.2">
      <c r="A32" s="24" t="s">
        <v>55</v>
      </c>
      <c r="B32" s="24" t="s">
        <v>151</v>
      </c>
      <c r="C32" s="25">
        <v>25652.437000000002</v>
      </c>
      <c r="D32" s="4"/>
      <c r="E32">
        <f t="shared" si="0"/>
        <v>-27569.974397011629</v>
      </c>
      <c r="F32" s="26">
        <f t="shared" si="1"/>
        <v>-27569</v>
      </c>
      <c r="G32">
        <f t="shared" si="2"/>
        <v>-0.94888160519622033</v>
      </c>
      <c r="H32">
        <f t="shared" si="3"/>
        <v>-0.94888160519622033</v>
      </c>
      <c r="O32">
        <f t="shared" ca="1" si="4"/>
        <v>-0.99615553753396047</v>
      </c>
      <c r="Q32" s="2">
        <f t="shared" si="5"/>
        <v>10633.937000000002</v>
      </c>
    </row>
    <row r="33" spans="1:17" x14ac:dyDescent="0.2">
      <c r="A33" s="24" t="s">
        <v>55</v>
      </c>
      <c r="B33" s="24" t="s">
        <v>151</v>
      </c>
      <c r="C33" s="25">
        <v>25652.457999999999</v>
      </c>
      <c r="D33" s="4"/>
      <c r="E33">
        <f t="shared" si="0"/>
        <v>-27569.952832322073</v>
      </c>
      <c r="F33" s="26">
        <f t="shared" si="1"/>
        <v>-27569</v>
      </c>
      <c r="G33">
        <f t="shared" si="2"/>
        <v>-0.92788160519921803</v>
      </c>
      <c r="H33">
        <f t="shared" si="3"/>
        <v>-0.92788160519921803</v>
      </c>
      <c r="O33">
        <f t="shared" ca="1" si="4"/>
        <v>-0.99615553753396047</v>
      </c>
      <c r="Q33" s="2">
        <f t="shared" si="5"/>
        <v>10633.957999999999</v>
      </c>
    </row>
    <row r="34" spans="1:17" x14ac:dyDescent="0.2">
      <c r="A34" s="24" t="s">
        <v>55</v>
      </c>
      <c r="B34" s="24" t="s">
        <v>151</v>
      </c>
      <c r="C34" s="25">
        <v>25653.321</v>
      </c>
      <c r="D34" s="4"/>
      <c r="E34">
        <f t="shared" si="0"/>
        <v>-27569.0666262702</v>
      </c>
      <c r="F34" s="26">
        <f t="shared" si="1"/>
        <v>-27568</v>
      </c>
      <c r="G34">
        <f t="shared" si="2"/>
        <v>-1.0386957629525568</v>
      </c>
      <c r="H34">
        <f t="shared" si="3"/>
        <v>-1.0386957629525568</v>
      </c>
      <c r="O34">
        <f t="shared" ca="1" si="4"/>
        <v>-0.99612255960766649</v>
      </c>
      <c r="Q34" s="2">
        <f t="shared" si="5"/>
        <v>10634.821</v>
      </c>
    </row>
    <row r="35" spans="1:17" x14ac:dyDescent="0.2">
      <c r="A35" s="24" t="s">
        <v>55</v>
      </c>
      <c r="B35" s="24" t="s">
        <v>151</v>
      </c>
      <c r="C35" s="25">
        <v>25653.343000000001</v>
      </c>
      <c r="D35" s="4"/>
      <c r="E35">
        <f t="shared" si="0"/>
        <v>-27569.044034690662</v>
      </c>
      <c r="F35" s="26">
        <f t="shared" si="1"/>
        <v>-27568</v>
      </c>
      <c r="G35">
        <f t="shared" si="2"/>
        <v>-1.0166957629517128</v>
      </c>
      <c r="H35">
        <f t="shared" si="3"/>
        <v>-1.0166957629517128</v>
      </c>
      <c r="O35">
        <f t="shared" ca="1" si="4"/>
        <v>-0.99612255960766649</v>
      </c>
      <c r="Q35" s="2">
        <f t="shared" si="5"/>
        <v>10634.843000000001</v>
      </c>
    </row>
    <row r="36" spans="1:17" x14ac:dyDescent="0.2">
      <c r="A36" s="24" t="s">
        <v>55</v>
      </c>
      <c r="B36" s="24" t="s">
        <v>151</v>
      </c>
      <c r="C36" s="25">
        <v>25653.409</v>
      </c>
      <c r="D36" s="4"/>
      <c r="E36">
        <f t="shared" si="0"/>
        <v>-27568.976259952047</v>
      </c>
      <c r="F36" s="26">
        <f t="shared" si="1"/>
        <v>-27568</v>
      </c>
      <c r="G36">
        <f t="shared" si="2"/>
        <v>-0.95069576295281877</v>
      </c>
      <c r="H36">
        <f t="shared" si="3"/>
        <v>-0.95069576295281877</v>
      </c>
      <c r="O36">
        <f t="shared" ca="1" si="4"/>
        <v>-0.99612255960766649</v>
      </c>
      <c r="Q36" s="2">
        <f t="shared" si="5"/>
        <v>10634.909</v>
      </c>
    </row>
    <row r="37" spans="1:17" x14ac:dyDescent="0.2">
      <c r="A37" s="24" t="s">
        <v>55</v>
      </c>
      <c r="B37" s="24" t="s">
        <v>151</v>
      </c>
      <c r="C37" s="25">
        <v>25653.43</v>
      </c>
      <c r="D37" s="4"/>
      <c r="E37">
        <f t="shared" si="0"/>
        <v>-27568.954695262488</v>
      </c>
      <c r="F37" s="26">
        <f t="shared" si="1"/>
        <v>-27568</v>
      </c>
      <c r="G37">
        <f t="shared" si="2"/>
        <v>-0.92969576295217848</v>
      </c>
      <c r="H37">
        <f t="shared" si="3"/>
        <v>-0.92969576295217848</v>
      </c>
      <c r="O37">
        <f t="shared" ca="1" si="4"/>
        <v>-0.99612255960766649</v>
      </c>
      <c r="Q37" s="2">
        <f t="shared" si="5"/>
        <v>10634.93</v>
      </c>
    </row>
    <row r="38" spans="1:17" x14ac:dyDescent="0.2">
      <c r="A38" s="24" t="s">
        <v>55</v>
      </c>
      <c r="B38" s="24" t="s">
        <v>151</v>
      </c>
      <c r="C38" s="25">
        <v>25654.298999999999</v>
      </c>
      <c r="D38" s="4"/>
      <c r="E38">
        <f t="shared" si="0"/>
        <v>-27568.062327870743</v>
      </c>
      <c r="F38" s="26">
        <f t="shared" si="1"/>
        <v>-27567</v>
      </c>
      <c r="G38">
        <f t="shared" si="2"/>
        <v>-1.0345099207079329</v>
      </c>
      <c r="H38">
        <f t="shared" si="3"/>
        <v>-1.0345099207079329</v>
      </c>
      <c r="O38">
        <f t="shared" ca="1" si="4"/>
        <v>-0.99608958168137252</v>
      </c>
      <c r="Q38" s="2">
        <f t="shared" si="5"/>
        <v>10635.798999999999</v>
      </c>
    </row>
    <row r="39" spans="1:17" x14ac:dyDescent="0.2">
      <c r="A39" s="24" t="s">
        <v>55</v>
      </c>
      <c r="B39" s="24" t="s">
        <v>151</v>
      </c>
      <c r="C39" s="25">
        <v>25654.32</v>
      </c>
      <c r="D39" s="4"/>
      <c r="E39">
        <f t="shared" si="0"/>
        <v>-27568.040763181183</v>
      </c>
      <c r="F39" s="26">
        <f t="shared" si="1"/>
        <v>-27567</v>
      </c>
      <c r="G39">
        <f t="shared" si="2"/>
        <v>-1.0135099207072926</v>
      </c>
      <c r="H39">
        <f t="shared" si="3"/>
        <v>-1.0135099207072926</v>
      </c>
      <c r="O39">
        <f t="shared" ca="1" si="4"/>
        <v>-0.99608958168137252</v>
      </c>
      <c r="Q39" s="2">
        <f t="shared" si="5"/>
        <v>10635.82</v>
      </c>
    </row>
    <row r="40" spans="1:17" x14ac:dyDescent="0.2">
      <c r="A40" s="24" t="s">
        <v>55</v>
      </c>
      <c r="B40" s="24" t="s">
        <v>151</v>
      </c>
      <c r="C40" s="25">
        <v>25654.411</v>
      </c>
      <c r="D40" s="4"/>
      <c r="E40">
        <f t="shared" si="0"/>
        <v>-27567.947316193095</v>
      </c>
      <c r="F40" s="26">
        <f t="shared" si="1"/>
        <v>-27567</v>
      </c>
      <c r="G40">
        <f t="shared" si="2"/>
        <v>-0.92250992070694338</v>
      </c>
      <c r="H40">
        <f t="shared" si="3"/>
        <v>-0.92250992070694338</v>
      </c>
      <c r="O40">
        <f t="shared" ca="1" si="4"/>
        <v>-0.99608958168137252</v>
      </c>
      <c r="Q40" s="2">
        <f t="shared" si="5"/>
        <v>10635.911</v>
      </c>
    </row>
    <row r="41" spans="1:17" x14ac:dyDescent="0.2">
      <c r="A41" s="24" t="s">
        <v>55</v>
      </c>
      <c r="B41" s="24" t="s">
        <v>151</v>
      </c>
      <c r="C41" s="25">
        <v>25655.375</v>
      </c>
      <c r="D41" s="4"/>
      <c r="E41">
        <f t="shared" si="0"/>
        <v>-27566.957394253346</v>
      </c>
      <c r="F41" s="26">
        <f t="shared" si="1"/>
        <v>-27566</v>
      </c>
      <c r="G41">
        <f t="shared" si="2"/>
        <v>-0.93232407845789567</v>
      </c>
      <c r="H41">
        <f t="shared" si="3"/>
        <v>-0.93232407845789567</v>
      </c>
      <c r="O41">
        <f t="shared" ca="1" si="4"/>
        <v>-0.99605660375507854</v>
      </c>
      <c r="Q41" s="2">
        <f t="shared" si="5"/>
        <v>10636.875</v>
      </c>
    </row>
    <row r="42" spans="1:17" x14ac:dyDescent="0.2">
      <c r="A42" s="24" t="s">
        <v>55</v>
      </c>
      <c r="B42" s="24" t="s">
        <v>151</v>
      </c>
      <c r="C42" s="25">
        <v>26028.330999999998</v>
      </c>
      <c r="D42" s="4"/>
      <c r="E42">
        <f t="shared" si="0"/>
        <v>-27183.972615247349</v>
      </c>
      <c r="F42" s="26">
        <f t="shared" si="1"/>
        <v>-27183</v>
      </c>
      <c r="G42">
        <f t="shared" si="2"/>
        <v>-0.94714649791421834</v>
      </c>
      <c r="H42">
        <f t="shared" si="3"/>
        <v>-0.94714649791421834</v>
      </c>
      <c r="O42">
        <f t="shared" ca="1" si="4"/>
        <v>-0.98342605798447957</v>
      </c>
      <c r="Q42" s="2">
        <f t="shared" si="5"/>
        <v>11009.830999999998</v>
      </c>
    </row>
    <row r="43" spans="1:17" x14ac:dyDescent="0.2">
      <c r="A43" s="24" t="s">
        <v>55</v>
      </c>
      <c r="B43" s="24" t="s">
        <v>151</v>
      </c>
      <c r="C43" s="25">
        <v>26030.3</v>
      </c>
      <c r="D43" s="4"/>
      <c r="E43">
        <f t="shared" si="0"/>
        <v>-27181.950668878708</v>
      </c>
      <c r="F43" s="26">
        <f t="shared" si="1"/>
        <v>-27181</v>
      </c>
      <c r="G43">
        <f t="shared" si="2"/>
        <v>-0.92577481341868406</v>
      </c>
      <c r="H43">
        <f t="shared" si="3"/>
        <v>-0.92577481341868406</v>
      </c>
      <c r="O43">
        <f t="shared" ca="1" si="4"/>
        <v>-0.98336010213189162</v>
      </c>
      <c r="Q43" s="2">
        <f t="shared" si="5"/>
        <v>11011.8</v>
      </c>
    </row>
    <row r="44" spans="1:17" x14ac:dyDescent="0.2">
      <c r="A44" s="24" t="s">
        <v>55</v>
      </c>
      <c r="B44" s="24" t="s">
        <v>151</v>
      </c>
      <c r="C44" s="25">
        <v>26063.305</v>
      </c>
      <c r="D44" s="4"/>
      <c r="E44">
        <f t="shared" si="0"/>
        <v>-27148.05816512198</v>
      </c>
      <c r="F44" s="26">
        <f t="shared" si="1"/>
        <v>-27147</v>
      </c>
      <c r="G44">
        <f t="shared" si="2"/>
        <v>-1.0304561770280998</v>
      </c>
      <c r="H44">
        <f t="shared" si="3"/>
        <v>-1.0304561770280998</v>
      </c>
      <c r="O44">
        <f t="shared" ca="1" si="4"/>
        <v>-0.9822388526378959</v>
      </c>
      <c r="Q44" s="2">
        <f t="shared" si="5"/>
        <v>11044.805</v>
      </c>
    </row>
    <row r="45" spans="1:17" x14ac:dyDescent="0.2">
      <c r="A45" s="24" t="s">
        <v>55</v>
      </c>
      <c r="B45" s="24" t="s">
        <v>151</v>
      </c>
      <c r="C45" s="25">
        <v>26064.373</v>
      </c>
      <c r="D45" s="4"/>
      <c r="E45">
        <f t="shared" si="0"/>
        <v>-27146.961446624417</v>
      </c>
      <c r="F45" s="26">
        <f t="shared" si="1"/>
        <v>-27146</v>
      </c>
      <c r="G45">
        <f t="shared" si="2"/>
        <v>-0.93627033477969235</v>
      </c>
      <c r="H45">
        <f t="shared" si="3"/>
        <v>-0.93627033477969235</v>
      </c>
      <c r="O45">
        <f t="shared" ca="1" si="4"/>
        <v>-0.98220587471160192</v>
      </c>
      <c r="Q45" s="2">
        <f t="shared" si="5"/>
        <v>11045.873</v>
      </c>
    </row>
    <row r="46" spans="1:17" x14ac:dyDescent="0.2">
      <c r="A46" s="24" t="s">
        <v>55</v>
      </c>
      <c r="B46" s="24" t="s">
        <v>151</v>
      </c>
      <c r="C46" s="25">
        <v>26067.32</v>
      </c>
      <c r="D46" s="4"/>
      <c r="E46">
        <f t="shared" si="0"/>
        <v>-27143.935201856319</v>
      </c>
      <c r="F46" s="26">
        <f t="shared" si="1"/>
        <v>-27143</v>
      </c>
      <c r="G46">
        <f t="shared" si="2"/>
        <v>-0.91071280803953414</v>
      </c>
      <c r="H46">
        <f t="shared" si="3"/>
        <v>-0.91071280803953414</v>
      </c>
      <c r="O46">
        <f t="shared" ca="1" si="4"/>
        <v>-0.98210694093271989</v>
      </c>
      <c r="Q46" s="2">
        <f t="shared" si="5"/>
        <v>11048.82</v>
      </c>
    </row>
    <row r="47" spans="1:17" x14ac:dyDescent="0.2">
      <c r="A47" s="24" t="s">
        <v>55</v>
      </c>
      <c r="B47" s="24" t="s">
        <v>151</v>
      </c>
      <c r="C47" s="25">
        <v>26101.278999999999</v>
      </c>
      <c r="D47" s="4"/>
      <c r="E47">
        <f t="shared" si="0"/>
        <v>-27109.063045059633</v>
      </c>
      <c r="F47" s="26">
        <f t="shared" si="1"/>
        <v>-27108</v>
      </c>
      <c r="G47">
        <f t="shared" si="2"/>
        <v>-1.0352083294019394</v>
      </c>
      <c r="H47">
        <f t="shared" si="3"/>
        <v>-1.0352083294019394</v>
      </c>
      <c r="O47">
        <f t="shared" ca="1" si="4"/>
        <v>-0.98095271351243019</v>
      </c>
      <c r="Q47" s="2">
        <f t="shared" si="5"/>
        <v>11082.778999999999</v>
      </c>
    </row>
    <row r="48" spans="1:17" x14ac:dyDescent="0.2">
      <c r="A48" s="24" t="s">
        <v>55</v>
      </c>
      <c r="B48" s="24" t="s">
        <v>151</v>
      </c>
      <c r="C48" s="25">
        <v>26102.277999999998</v>
      </c>
      <c r="D48" s="4"/>
      <c r="E48">
        <f t="shared" si="0"/>
        <v>-27108.037181970616</v>
      </c>
      <c r="F48" s="26">
        <f t="shared" si="1"/>
        <v>-27107</v>
      </c>
      <c r="G48">
        <f t="shared" si="2"/>
        <v>-1.0100224871530372</v>
      </c>
      <c r="H48">
        <f t="shared" si="3"/>
        <v>-1.0100224871530372</v>
      </c>
      <c r="O48">
        <f t="shared" ca="1" si="4"/>
        <v>-0.98091973558613621</v>
      </c>
      <c r="Q48" s="2">
        <f t="shared" si="5"/>
        <v>11083.777999999998</v>
      </c>
    </row>
    <row r="49" spans="1:17" x14ac:dyDescent="0.2">
      <c r="A49" s="24" t="s">
        <v>55</v>
      </c>
      <c r="B49" s="24" t="s">
        <v>151</v>
      </c>
      <c r="C49" s="25">
        <v>26241.603999999999</v>
      </c>
      <c r="D49" s="4"/>
      <c r="E49">
        <f t="shared" si="0"/>
        <v>-26964.964708757183</v>
      </c>
      <c r="F49" s="26">
        <f t="shared" si="1"/>
        <v>-26964</v>
      </c>
      <c r="G49">
        <f t="shared" si="2"/>
        <v>-0.93944704585373984</v>
      </c>
      <c r="H49">
        <f t="shared" si="3"/>
        <v>-0.93944704585373984</v>
      </c>
      <c r="O49">
        <f t="shared" ca="1" si="4"/>
        <v>-0.97620389212609537</v>
      </c>
      <c r="Q49" s="2">
        <f t="shared" si="5"/>
        <v>11223.103999999999</v>
      </c>
    </row>
    <row r="50" spans="1:17" x14ac:dyDescent="0.2">
      <c r="A50" s="24" t="s">
        <v>55</v>
      </c>
      <c r="B50" s="24" t="s">
        <v>151</v>
      </c>
      <c r="C50" s="25">
        <v>28965.29</v>
      </c>
      <c r="D50" s="4"/>
      <c r="E50">
        <f t="shared" si="0"/>
        <v>-24168.038849428656</v>
      </c>
      <c r="F50" s="26">
        <f t="shared" si="1"/>
        <v>-24167</v>
      </c>
      <c r="G50">
        <f t="shared" si="2"/>
        <v>-1.0116462814003171</v>
      </c>
      <c r="H50">
        <f t="shared" si="3"/>
        <v>-1.0116462814003171</v>
      </c>
      <c r="O50">
        <f t="shared" ca="1" si="4"/>
        <v>-0.88396463228179989</v>
      </c>
      <c r="Q50" s="2">
        <f t="shared" si="5"/>
        <v>13946.79</v>
      </c>
    </row>
    <row r="51" spans="1:17" x14ac:dyDescent="0.2">
      <c r="A51" s="24" t="s">
        <v>55</v>
      </c>
      <c r="B51" s="24" t="s">
        <v>151</v>
      </c>
      <c r="C51" s="25">
        <v>28965.423999999999</v>
      </c>
      <c r="D51" s="4"/>
      <c r="E51">
        <f t="shared" si="0"/>
        <v>-24167.901246171474</v>
      </c>
      <c r="F51" s="26">
        <f t="shared" si="1"/>
        <v>-24167</v>
      </c>
      <c r="G51">
        <f t="shared" si="2"/>
        <v>-0.87764628140212153</v>
      </c>
      <c r="H51">
        <f t="shared" si="3"/>
        <v>-0.87764628140212153</v>
      </c>
      <c r="O51">
        <f t="shared" ca="1" si="4"/>
        <v>-0.88396463228179989</v>
      </c>
      <c r="Q51" s="2">
        <f t="shared" si="5"/>
        <v>13946.923999999999</v>
      </c>
    </row>
    <row r="52" spans="1:17" x14ac:dyDescent="0.2">
      <c r="A52" s="24" t="s">
        <v>55</v>
      </c>
      <c r="B52" s="24" t="s">
        <v>151</v>
      </c>
      <c r="C52" s="25">
        <v>29380.256000000001</v>
      </c>
      <c r="D52" s="4"/>
      <c r="E52">
        <f t="shared" si="0"/>
        <v>-23741.914422405087</v>
      </c>
      <c r="F52" s="26">
        <f t="shared" si="1"/>
        <v>-23741</v>
      </c>
      <c r="G52">
        <f t="shared" si="2"/>
        <v>-0.89047748424127349</v>
      </c>
      <c r="H52">
        <f t="shared" si="3"/>
        <v>-0.89047748424127349</v>
      </c>
      <c r="O52">
        <f t="shared" ca="1" si="4"/>
        <v>-0.86991603568055931</v>
      </c>
      <c r="Q52" s="2">
        <f t="shared" si="5"/>
        <v>14361.756000000001</v>
      </c>
    </row>
    <row r="53" spans="1:17" x14ac:dyDescent="0.2">
      <c r="A53" s="24" t="s">
        <v>55</v>
      </c>
      <c r="B53" s="24" t="s">
        <v>151</v>
      </c>
      <c r="C53" s="25">
        <v>29672.322</v>
      </c>
      <c r="D53" s="4"/>
      <c r="E53">
        <f t="shared" si="0"/>
        <v>-23441.994773799983</v>
      </c>
      <c r="F53" s="26">
        <f t="shared" si="1"/>
        <v>-23441</v>
      </c>
      <c r="G53">
        <f t="shared" si="2"/>
        <v>-0.9687248101872683</v>
      </c>
      <c r="H53">
        <f t="shared" si="3"/>
        <v>-0.9687248101872683</v>
      </c>
      <c r="O53">
        <f t="shared" ca="1" si="4"/>
        <v>-0.86002265779236176</v>
      </c>
      <c r="Q53" s="2">
        <f t="shared" si="5"/>
        <v>14653.822</v>
      </c>
    </row>
    <row r="54" spans="1:17" x14ac:dyDescent="0.2">
      <c r="A54" s="24" t="s">
        <v>55</v>
      </c>
      <c r="B54" s="24" t="s">
        <v>151</v>
      </c>
      <c r="C54" s="25">
        <v>29672.387999999999</v>
      </c>
      <c r="D54" s="4"/>
      <c r="E54">
        <f t="shared" si="0"/>
        <v>-23441.926999061372</v>
      </c>
      <c r="F54" s="26">
        <f t="shared" si="1"/>
        <v>-23441</v>
      </c>
      <c r="G54">
        <f t="shared" si="2"/>
        <v>-0.90272481018837425</v>
      </c>
      <c r="H54">
        <f t="shared" si="3"/>
        <v>-0.90272481018837425</v>
      </c>
      <c r="O54">
        <f t="shared" ca="1" si="4"/>
        <v>-0.86002265779236176</v>
      </c>
      <c r="Q54" s="2">
        <f t="shared" si="5"/>
        <v>14653.887999999999</v>
      </c>
    </row>
    <row r="55" spans="1:17" x14ac:dyDescent="0.2">
      <c r="A55" s="24" t="s">
        <v>55</v>
      </c>
      <c r="B55" s="24" t="s">
        <v>151</v>
      </c>
      <c r="C55" s="25">
        <v>29672.41</v>
      </c>
      <c r="D55" s="4"/>
      <c r="E55">
        <f t="shared" si="0"/>
        <v>-23441.904407481834</v>
      </c>
      <c r="F55" s="26">
        <f>ROUND(2*E55,0)/2+1</f>
        <v>-23441</v>
      </c>
      <c r="G55">
        <f t="shared" si="2"/>
        <v>-0.88072481018753024</v>
      </c>
      <c r="H55">
        <f t="shared" si="3"/>
        <v>-0.88072481018753024</v>
      </c>
      <c r="O55">
        <f t="shared" ca="1" si="4"/>
        <v>-0.86002265779236176</v>
      </c>
      <c r="Q55" s="2">
        <f t="shared" si="5"/>
        <v>14653.91</v>
      </c>
    </row>
    <row r="56" spans="1:17" x14ac:dyDescent="0.2">
      <c r="A56" t="s">
        <v>152</v>
      </c>
      <c r="C56" s="4">
        <v>52500.423000000003</v>
      </c>
      <c r="D56" s="4" t="s">
        <v>13</v>
      </c>
      <c r="E56">
        <f t="shared" si="0"/>
        <v>-4.6617418034760987E-2</v>
      </c>
      <c r="F56">
        <f>ROUND(2*E56,0)/2</f>
        <v>0</v>
      </c>
      <c r="G56">
        <f t="shared" si="2"/>
        <v>-4.5396701680147089E-2</v>
      </c>
      <c r="H56">
        <f t="shared" si="3"/>
        <v>-4.5396701680147089E-2</v>
      </c>
      <c r="O56">
        <f t="shared" ca="1" si="4"/>
        <v>-8.6987087534896812E-2</v>
      </c>
      <c r="Q56" s="2">
        <f t="shared" si="5"/>
        <v>37481.923000000003</v>
      </c>
    </row>
    <row r="57" spans="1:17" x14ac:dyDescent="0.2">
      <c r="C57" s="4"/>
      <c r="D57" s="4"/>
    </row>
    <row r="58" spans="1:17" x14ac:dyDescent="0.2">
      <c r="C58" s="4"/>
      <c r="D58" s="4"/>
    </row>
    <row r="59" spans="1:17" x14ac:dyDescent="0.2">
      <c r="C59" s="4"/>
      <c r="D59" s="4"/>
    </row>
    <row r="60" spans="1:17" x14ac:dyDescent="0.2">
      <c r="C60" s="4"/>
      <c r="D60" s="4"/>
    </row>
    <row r="61" spans="1:17" x14ac:dyDescent="0.2">
      <c r="C61" s="4"/>
      <c r="D61" s="4"/>
    </row>
    <row r="62" spans="1:17" x14ac:dyDescent="0.2">
      <c r="C62" s="4"/>
      <c r="D62" s="4"/>
    </row>
    <row r="63" spans="1:17" x14ac:dyDescent="0.2">
      <c r="C63" s="4"/>
      <c r="D63" s="4"/>
    </row>
    <row r="64" spans="1:17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  <row r="67" spans="3:4" x14ac:dyDescent="0.2">
      <c r="C67" s="4"/>
      <c r="D67" s="4"/>
    </row>
    <row r="68" spans="3:4" x14ac:dyDescent="0.2">
      <c r="C68" s="4"/>
      <c r="D68" s="4"/>
    </row>
    <row r="69" spans="3:4" x14ac:dyDescent="0.2">
      <c r="C69" s="4"/>
      <c r="D69" s="4"/>
    </row>
    <row r="70" spans="3:4" x14ac:dyDescent="0.2">
      <c r="C70" s="4"/>
      <c r="D70" s="4"/>
    </row>
    <row r="71" spans="3:4" x14ac:dyDescent="0.2">
      <c r="C71" s="4"/>
      <c r="D71" s="4"/>
    </row>
    <row r="72" spans="3:4" x14ac:dyDescent="0.2">
      <c r="C72" s="4"/>
      <c r="D72" s="4"/>
    </row>
    <row r="73" spans="3:4" x14ac:dyDescent="0.2">
      <c r="C73" s="4"/>
      <c r="D73" s="4"/>
    </row>
    <row r="74" spans="3:4" x14ac:dyDescent="0.2">
      <c r="C74" s="4"/>
      <c r="D74" s="4"/>
    </row>
    <row r="75" spans="3:4" x14ac:dyDescent="0.2">
      <c r="C75" s="4"/>
      <c r="D75" s="4"/>
    </row>
    <row r="76" spans="3:4" x14ac:dyDescent="0.2">
      <c r="C76" s="4"/>
      <c r="D76" s="4"/>
    </row>
    <row r="77" spans="3:4" x14ac:dyDescent="0.2">
      <c r="C77" s="4"/>
      <c r="D77" s="4"/>
    </row>
    <row r="78" spans="3:4" x14ac:dyDescent="0.2">
      <c r="C78" s="4"/>
      <c r="D78" s="4"/>
    </row>
    <row r="79" spans="3:4" x14ac:dyDescent="0.2">
      <c r="C79" s="4"/>
      <c r="D79" s="4"/>
    </row>
    <row r="80" spans="3:4" x14ac:dyDescent="0.2">
      <c r="C80" s="4"/>
      <c r="D80" s="4"/>
    </row>
    <row r="81" spans="3:4" x14ac:dyDescent="0.2">
      <c r="C81" s="4"/>
      <c r="D81" s="4"/>
    </row>
    <row r="82" spans="3:4" x14ac:dyDescent="0.2">
      <c r="C82" s="4"/>
      <c r="D82" s="4"/>
    </row>
    <row r="83" spans="3:4" x14ac:dyDescent="0.2">
      <c r="C83" s="4"/>
      <c r="D83" s="4"/>
    </row>
    <row r="84" spans="3:4" x14ac:dyDescent="0.2">
      <c r="C84" s="4"/>
      <c r="D84" s="4"/>
    </row>
    <row r="85" spans="3:4" x14ac:dyDescent="0.2">
      <c r="C85" s="4"/>
      <c r="D85" s="4"/>
    </row>
    <row r="86" spans="3:4" x14ac:dyDescent="0.2">
      <c r="C86" s="4"/>
      <c r="D86" s="4"/>
    </row>
    <row r="87" spans="3:4" x14ac:dyDescent="0.2">
      <c r="C87" s="4"/>
      <c r="D87" s="4"/>
    </row>
    <row r="88" spans="3:4" x14ac:dyDescent="0.2">
      <c r="C88" s="4"/>
      <c r="D88" s="4"/>
    </row>
    <row r="89" spans="3:4" x14ac:dyDescent="0.2">
      <c r="C89" s="4"/>
      <c r="D89" s="4"/>
    </row>
    <row r="90" spans="3:4" x14ac:dyDescent="0.2">
      <c r="C90" s="4"/>
      <c r="D90" s="4"/>
    </row>
    <row r="91" spans="3:4" x14ac:dyDescent="0.2">
      <c r="C91" s="4"/>
      <c r="D91" s="4"/>
    </row>
    <row r="92" spans="3:4" x14ac:dyDescent="0.2">
      <c r="C92" s="4"/>
      <c r="D92" s="4"/>
    </row>
    <row r="93" spans="3:4" x14ac:dyDescent="0.2">
      <c r="C93" s="4"/>
      <c r="D93" s="4"/>
    </row>
    <row r="94" spans="3:4" x14ac:dyDescent="0.2">
      <c r="C94" s="4"/>
      <c r="D94" s="4"/>
    </row>
    <row r="95" spans="3:4" x14ac:dyDescent="0.2">
      <c r="C95" s="4"/>
      <c r="D95" s="4"/>
    </row>
    <row r="96" spans="3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  <row r="6935" spans="3:4" x14ac:dyDescent="0.2">
      <c r="C6935" s="4"/>
      <c r="D6935" s="4"/>
    </row>
    <row r="6936" spans="3:4" x14ac:dyDescent="0.2">
      <c r="C6936" s="4"/>
      <c r="D6936" s="4"/>
    </row>
    <row r="6937" spans="3:4" x14ac:dyDescent="0.2">
      <c r="C6937" s="4"/>
      <c r="D6937" s="4"/>
    </row>
    <row r="6938" spans="3:4" x14ac:dyDescent="0.2">
      <c r="C6938" s="4"/>
      <c r="D6938" s="4"/>
    </row>
    <row r="6939" spans="3:4" x14ac:dyDescent="0.2">
      <c r="C6939" s="4"/>
      <c r="D6939" s="4"/>
    </row>
    <row r="6940" spans="3:4" x14ac:dyDescent="0.2">
      <c r="C6940" s="4"/>
      <c r="D6940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7"/>
  <sheetViews>
    <sheetView workbookViewId="0">
      <selection activeCell="A11" sqref="A11:C45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11" t="s">
        <v>41</v>
      </c>
      <c r="I1" s="12" t="s">
        <v>42</v>
      </c>
      <c r="J1" s="13" t="s">
        <v>40</v>
      </c>
    </row>
    <row r="2" spans="1:16" x14ac:dyDescent="0.2">
      <c r="I2" s="14" t="s">
        <v>43</v>
      </c>
      <c r="J2" s="15" t="s">
        <v>39</v>
      </c>
    </row>
    <row r="3" spans="1:16" x14ac:dyDescent="0.2">
      <c r="A3" s="16" t="s">
        <v>44</v>
      </c>
      <c r="I3" s="14" t="s">
        <v>45</v>
      </c>
      <c r="J3" s="15" t="s">
        <v>37</v>
      </c>
    </row>
    <row r="4" spans="1:16" x14ac:dyDescent="0.2">
      <c r="I4" s="14" t="s">
        <v>46</v>
      </c>
      <c r="J4" s="15" t="s">
        <v>37</v>
      </c>
    </row>
    <row r="5" spans="1:16" ht="13.5" thickBot="1" x14ac:dyDescent="0.25">
      <c r="I5" s="17" t="s">
        <v>47</v>
      </c>
      <c r="J5" s="18" t="s">
        <v>38</v>
      </c>
    </row>
    <row r="10" spans="1:16" ht="13.5" thickBot="1" x14ac:dyDescent="0.25"/>
    <row r="11" spans="1:16" ht="12.75" customHeight="1" thickBot="1" x14ac:dyDescent="0.25">
      <c r="A11" s="4" t="str">
        <f t="shared" ref="A11:A45" si="0">P11</f>
        <v> BAN 10.260 </v>
      </c>
      <c r="B11" s="3" t="str">
        <f t="shared" ref="B11:B45" si="1">IF(H11=INT(H11),"I","II")</f>
        <v>I</v>
      </c>
      <c r="C11" s="4">
        <f t="shared" ref="C11:C45" si="2">1*G11</f>
        <v>25532.588</v>
      </c>
      <c r="D11" s="5" t="str">
        <f t="shared" ref="D11:D45" si="3">VLOOKUP(F11,I$1:J$5,2,FALSE)</f>
        <v>vis</v>
      </c>
      <c r="E11" s="19">
        <f>VLOOKUP(C11,Active!C$21:E$973,3,FALSE)</f>
        <v>-27693.046134104185</v>
      </c>
      <c r="F11" s="3" t="s">
        <v>47</v>
      </c>
      <c r="G11" s="5" t="str">
        <f t="shared" ref="G11:G45" si="4">MID(I11,3,LEN(I11)-3)</f>
        <v>25532.588</v>
      </c>
      <c r="H11" s="4">
        <f t="shared" ref="H11:H45" si="5">1*K11</f>
        <v>-728</v>
      </c>
      <c r="I11" s="20" t="s">
        <v>50</v>
      </c>
      <c r="J11" s="21" t="s">
        <v>51</v>
      </c>
      <c r="K11" s="20">
        <v>-728</v>
      </c>
      <c r="L11" s="20" t="s">
        <v>52</v>
      </c>
      <c r="M11" s="21" t="s">
        <v>53</v>
      </c>
      <c r="N11" s="21"/>
      <c r="O11" s="22" t="s">
        <v>54</v>
      </c>
      <c r="P11" s="22" t="s">
        <v>55</v>
      </c>
    </row>
    <row r="12" spans="1:16" ht="12.75" customHeight="1" thickBot="1" x14ac:dyDescent="0.25">
      <c r="A12" s="4" t="str">
        <f t="shared" si="0"/>
        <v> BAN 10.260 </v>
      </c>
      <c r="B12" s="3" t="str">
        <f t="shared" si="1"/>
        <v>I</v>
      </c>
      <c r="C12" s="4">
        <f t="shared" si="2"/>
        <v>25613.39</v>
      </c>
      <c r="D12" s="5" t="str">
        <f t="shared" si="3"/>
        <v>vis</v>
      </c>
      <c r="E12" s="19">
        <f>VLOOKUP(C12,Active!C$21:E$973,3,FALSE)</f>
        <v>-27610.071370021444</v>
      </c>
      <c r="F12" s="3" t="s">
        <v>47</v>
      </c>
      <c r="G12" s="5" t="str">
        <f t="shared" si="4"/>
        <v>25613.390</v>
      </c>
      <c r="H12" s="4">
        <f t="shared" si="5"/>
        <v>-645</v>
      </c>
      <c r="I12" s="20" t="s">
        <v>56</v>
      </c>
      <c r="J12" s="21" t="s">
        <v>57</v>
      </c>
      <c r="K12" s="20">
        <v>-645</v>
      </c>
      <c r="L12" s="20" t="s">
        <v>58</v>
      </c>
      <c r="M12" s="21" t="s">
        <v>53</v>
      </c>
      <c r="N12" s="21"/>
      <c r="O12" s="22" t="s">
        <v>54</v>
      </c>
      <c r="P12" s="22" t="s">
        <v>55</v>
      </c>
    </row>
    <row r="13" spans="1:16" ht="12.75" customHeight="1" thickBot="1" x14ac:dyDescent="0.25">
      <c r="A13" s="4" t="str">
        <f t="shared" si="0"/>
        <v> BAN 10.260 </v>
      </c>
      <c r="B13" s="3" t="str">
        <f t="shared" si="1"/>
        <v>I</v>
      </c>
      <c r="C13" s="4">
        <f t="shared" si="2"/>
        <v>25615.353999999999</v>
      </c>
      <c r="D13" s="5" t="str">
        <f t="shared" si="3"/>
        <v>vis</v>
      </c>
      <c r="E13" s="19">
        <f>VLOOKUP(C13,Active!C$21:E$973,3,FALSE)</f>
        <v>-27608.054558102696</v>
      </c>
      <c r="F13" s="3" t="s">
        <v>47</v>
      </c>
      <c r="G13" s="5" t="str">
        <f t="shared" si="4"/>
        <v>25615.354</v>
      </c>
      <c r="H13" s="4">
        <f t="shared" si="5"/>
        <v>-643</v>
      </c>
      <c r="I13" s="20" t="s">
        <v>59</v>
      </c>
      <c r="J13" s="21" t="s">
        <v>60</v>
      </c>
      <c r="K13" s="20">
        <v>-643</v>
      </c>
      <c r="L13" s="20" t="s">
        <v>61</v>
      </c>
      <c r="M13" s="21" t="s">
        <v>53</v>
      </c>
      <c r="N13" s="21"/>
      <c r="O13" s="22" t="s">
        <v>54</v>
      </c>
      <c r="P13" s="22" t="s">
        <v>55</v>
      </c>
    </row>
    <row r="14" spans="1:16" ht="12.75" customHeight="1" thickBot="1" x14ac:dyDescent="0.25">
      <c r="A14" s="4" t="str">
        <f t="shared" si="0"/>
        <v> BAN 10.260 </v>
      </c>
      <c r="B14" s="3" t="str">
        <f t="shared" si="1"/>
        <v>I</v>
      </c>
      <c r="C14" s="4">
        <f t="shared" si="2"/>
        <v>25615.376</v>
      </c>
      <c r="D14" s="5" t="str">
        <f t="shared" si="3"/>
        <v>vis</v>
      </c>
      <c r="E14" s="19">
        <f>VLOOKUP(C14,Active!C$21:E$973,3,FALSE)</f>
        <v>-27608.031966523158</v>
      </c>
      <c r="F14" s="3" t="s">
        <v>47</v>
      </c>
      <c r="G14" s="5" t="str">
        <f t="shared" si="4"/>
        <v>25615.376</v>
      </c>
      <c r="H14" s="4">
        <f t="shared" si="5"/>
        <v>-643</v>
      </c>
      <c r="I14" s="20" t="s">
        <v>62</v>
      </c>
      <c r="J14" s="21" t="s">
        <v>63</v>
      </c>
      <c r="K14" s="20">
        <v>-643</v>
      </c>
      <c r="L14" s="20" t="s">
        <v>64</v>
      </c>
      <c r="M14" s="21" t="s">
        <v>53</v>
      </c>
      <c r="N14" s="21"/>
      <c r="O14" s="22" t="s">
        <v>54</v>
      </c>
      <c r="P14" s="22" t="s">
        <v>55</v>
      </c>
    </row>
    <row r="15" spans="1:16" ht="12.75" customHeight="1" thickBot="1" x14ac:dyDescent="0.25">
      <c r="A15" s="4" t="str">
        <f t="shared" si="0"/>
        <v> BAN 10.260 </v>
      </c>
      <c r="B15" s="3" t="str">
        <f t="shared" si="1"/>
        <v>I</v>
      </c>
      <c r="C15" s="4">
        <f t="shared" si="2"/>
        <v>25646.507000000001</v>
      </c>
      <c r="D15" s="5" t="str">
        <f t="shared" si="3"/>
        <v>vis</v>
      </c>
      <c r="E15" s="19">
        <f>VLOOKUP(C15,Active!C$21:E$973,3,FALSE)</f>
        <v>-27576.063854587068</v>
      </c>
      <c r="F15" s="3" t="s">
        <v>47</v>
      </c>
      <c r="G15" s="5" t="str">
        <f t="shared" si="4"/>
        <v>25646.507</v>
      </c>
      <c r="H15" s="4">
        <f t="shared" si="5"/>
        <v>-611</v>
      </c>
      <c r="I15" s="20" t="s">
        <v>65</v>
      </c>
      <c r="J15" s="21" t="s">
        <v>66</v>
      </c>
      <c r="K15" s="20">
        <v>-611</v>
      </c>
      <c r="L15" s="20" t="s">
        <v>67</v>
      </c>
      <c r="M15" s="21" t="s">
        <v>53</v>
      </c>
      <c r="N15" s="21"/>
      <c r="O15" s="22" t="s">
        <v>54</v>
      </c>
      <c r="P15" s="22" t="s">
        <v>55</v>
      </c>
    </row>
    <row r="16" spans="1:16" ht="12.75" customHeight="1" thickBot="1" x14ac:dyDescent="0.25">
      <c r="A16" s="4" t="str">
        <f t="shared" si="0"/>
        <v> BAN 10.260 </v>
      </c>
      <c r="B16" s="3" t="str">
        <f t="shared" si="1"/>
        <v>I</v>
      </c>
      <c r="C16" s="4">
        <f t="shared" si="2"/>
        <v>25650.414000000001</v>
      </c>
      <c r="D16" s="5" t="str">
        <f t="shared" si="3"/>
        <v>vis</v>
      </c>
      <c r="E16" s="19">
        <f>VLOOKUP(C16,Active!C$21:E$973,3,FALSE)</f>
        <v>-27572.051795439136</v>
      </c>
      <c r="F16" s="3" t="s">
        <v>47</v>
      </c>
      <c r="G16" s="5" t="str">
        <f t="shared" si="4"/>
        <v>25650.414</v>
      </c>
      <c r="H16" s="4">
        <f t="shared" si="5"/>
        <v>-607</v>
      </c>
      <c r="I16" s="20" t="s">
        <v>68</v>
      </c>
      <c r="J16" s="21" t="s">
        <v>69</v>
      </c>
      <c r="K16" s="20">
        <v>-607</v>
      </c>
      <c r="L16" s="20" t="s">
        <v>70</v>
      </c>
      <c r="M16" s="21" t="s">
        <v>53</v>
      </c>
      <c r="N16" s="21"/>
      <c r="O16" s="22" t="s">
        <v>54</v>
      </c>
      <c r="P16" s="22" t="s">
        <v>55</v>
      </c>
    </row>
    <row r="17" spans="1:16" ht="12.75" customHeight="1" thickBot="1" x14ac:dyDescent="0.25">
      <c r="A17" s="4" t="str">
        <f t="shared" si="0"/>
        <v> BAN 10.260 </v>
      </c>
      <c r="B17" s="3" t="str">
        <f t="shared" si="1"/>
        <v>I</v>
      </c>
      <c r="C17" s="4">
        <f t="shared" si="2"/>
        <v>25650.436000000002</v>
      </c>
      <c r="D17" s="5" t="str">
        <f t="shared" si="3"/>
        <v>vis</v>
      </c>
      <c r="E17" s="19">
        <f>VLOOKUP(C17,Active!C$21:E$973,3,FALSE)</f>
        <v>-27572.029203859598</v>
      </c>
      <c r="F17" s="3" t="s">
        <v>47</v>
      </c>
      <c r="G17" s="5" t="str">
        <f t="shared" si="4"/>
        <v>25650.436</v>
      </c>
      <c r="H17" s="4">
        <f t="shared" si="5"/>
        <v>-607</v>
      </c>
      <c r="I17" s="20" t="s">
        <v>71</v>
      </c>
      <c r="J17" s="21" t="s">
        <v>72</v>
      </c>
      <c r="K17" s="20">
        <v>-607</v>
      </c>
      <c r="L17" s="20" t="s">
        <v>73</v>
      </c>
      <c r="M17" s="21" t="s">
        <v>53</v>
      </c>
      <c r="N17" s="21"/>
      <c r="O17" s="22" t="s">
        <v>54</v>
      </c>
      <c r="P17" s="22" t="s">
        <v>55</v>
      </c>
    </row>
    <row r="18" spans="1:16" ht="12.75" customHeight="1" thickBot="1" x14ac:dyDescent="0.25">
      <c r="A18" s="4" t="str">
        <f t="shared" si="0"/>
        <v> BAN 10.260 </v>
      </c>
      <c r="B18" s="3" t="str">
        <f t="shared" si="1"/>
        <v>I</v>
      </c>
      <c r="C18" s="4">
        <f t="shared" si="2"/>
        <v>25650.504000000001</v>
      </c>
      <c r="D18" s="5" t="str">
        <f t="shared" si="3"/>
        <v>vis</v>
      </c>
      <c r="E18" s="19">
        <f>VLOOKUP(C18,Active!C$21:E$973,3,FALSE)</f>
        <v>-27571.959375341026</v>
      </c>
      <c r="F18" s="3" t="s">
        <v>47</v>
      </c>
      <c r="G18" s="5" t="str">
        <f t="shared" si="4"/>
        <v>25650.504</v>
      </c>
      <c r="H18" s="4">
        <f t="shared" si="5"/>
        <v>-607</v>
      </c>
      <c r="I18" s="20" t="s">
        <v>74</v>
      </c>
      <c r="J18" s="21" t="s">
        <v>75</v>
      </c>
      <c r="K18" s="20">
        <v>-607</v>
      </c>
      <c r="L18" s="20" t="s">
        <v>76</v>
      </c>
      <c r="M18" s="21" t="s">
        <v>53</v>
      </c>
      <c r="N18" s="21"/>
      <c r="O18" s="22" t="s">
        <v>54</v>
      </c>
      <c r="P18" s="22" t="s">
        <v>55</v>
      </c>
    </row>
    <row r="19" spans="1:16" ht="12.75" customHeight="1" thickBot="1" x14ac:dyDescent="0.25">
      <c r="A19" s="4" t="str">
        <f t="shared" si="0"/>
        <v> BAN 10.260 </v>
      </c>
      <c r="B19" s="3" t="str">
        <f t="shared" si="1"/>
        <v>I</v>
      </c>
      <c r="C19" s="4">
        <f t="shared" si="2"/>
        <v>25650.525000000001</v>
      </c>
      <c r="D19" s="5" t="str">
        <f t="shared" si="3"/>
        <v>vis</v>
      </c>
      <c r="E19" s="19">
        <f>VLOOKUP(C19,Active!C$21:E$973,3,FALSE)</f>
        <v>-27571.937810651467</v>
      </c>
      <c r="F19" s="3" t="s">
        <v>47</v>
      </c>
      <c r="G19" s="5" t="str">
        <f t="shared" si="4"/>
        <v>25650.525</v>
      </c>
      <c r="H19" s="4">
        <f t="shared" si="5"/>
        <v>-607</v>
      </c>
      <c r="I19" s="20" t="s">
        <v>77</v>
      </c>
      <c r="J19" s="21" t="s">
        <v>78</v>
      </c>
      <c r="K19" s="20">
        <v>-607</v>
      </c>
      <c r="L19" s="20" t="s">
        <v>79</v>
      </c>
      <c r="M19" s="21" t="s">
        <v>53</v>
      </c>
      <c r="N19" s="21"/>
      <c r="O19" s="22" t="s">
        <v>54</v>
      </c>
      <c r="P19" s="22" t="s">
        <v>55</v>
      </c>
    </row>
    <row r="20" spans="1:16" ht="12.75" customHeight="1" thickBot="1" x14ac:dyDescent="0.25">
      <c r="A20" s="4" t="str">
        <f t="shared" si="0"/>
        <v> BAN 10.260 </v>
      </c>
      <c r="B20" s="3" t="str">
        <f t="shared" si="1"/>
        <v>I</v>
      </c>
      <c r="C20" s="4">
        <f t="shared" si="2"/>
        <v>25652.348999999998</v>
      </c>
      <c r="D20" s="5" t="str">
        <f t="shared" si="3"/>
        <v>vis</v>
      </c>
      <c r="E20" s="19">
        <f>VLOOKUP(C20,Active!C$21:E$973,3,FALSE)</f>
        <v>-27570.064763329785</v>
      </c>
      <c r="F20" s="3" t="s">
        <v>47</v>
      </c>
      <c r="G20" s="5" t="str">
        <f t="shared" si="4"/>
        <v>25652.349</v>
      </c>
      <c r="H20" s="4">
        <f t="shared" si="5"/>
        <v>-605</v>
      </c>
      <c r="I20" s="20" t="s">
        <v>80</v>
      </c>
      <c r="J20" s="21" t="s">
        <v>81</v>
      </c>
      <c r="K20" s="20">
        <v>-605</v>
      </c>
      <c r="L20" s="20" t="s">
        <v>82</v>
      </c>
      <c r="M20" s="21" t="s">
        <v>53</v>
      </c>
      <c r="N20" s="21"/>
      <c r="O20" s="22" t="s">
        <v>54</v>
      </c>
      <c r="P20" s="22" t="s">
        <v>55</v>
      </c>
    </row>
    <row r="21" spans="1:16" ht="12.75" customHeight="1" thickBot="1" x14ac:dyDescent="0.25">
      <c r="A21" s="4" t="str">
        <f t="shared" si="0"/>
        <v> BAN 10.260 </v>
      </c>
      <c r="B21" s="3" t="str">
        <f t="shared" si="1"/>
        <v>I</v>
      </c>
      <c r="C21" s="4">
        <f t="shared" si="2"/>
        <v>25652.370999999999</v>
      </c>
      <c r="D21" s="5" t="str">
        <f t="shared" si="3"/>
        <v>vis</v>
      </c>
      <c r="E21" s="19">
        <f>VLOOKUP(C21,Active!C$21:E$973,3,FALSE)</f>
        <v>-27570.042171750247</v>
      </c>
      <c r="F21" s="3" t="s">
        <v>47</v>
      </c>
      <c r="G21" s="5" t="str">
        <f t="shared" si="4"/>
        <v>25652.371</v>
      </c>
      <c r="H21" s="4">
        <f t="shared" si="5"/>
        <v>-605</v>
      </c>
      <c r="I21" s="20" t="s">
        <v>83</v>
      </c>
      <c r="J21" s="21" t="s">
        <v>84</v>
      </c>
      <c r="K21" s="20">
        <v>-605</v>
      </c>
      <c r="L21" s="20" t="s">
        <v>85</v>
      </c>
      <c r="M21" s="21" t="s">
        <v>53</v>
      </c>
      <c r="N21" s="21"/>
      <c r="O21" s="22" t="s">
        <v>54</v>
      </c>
      <c r="P21" s="22" t="s">
        <v>55</v>
      </c>
    </row>
    <row r="22" spans="1:16" ht="12.75" customHeight="1" thickBot="1" x14ac:dyDescent="0.25">
      <c r="A22" s="4" t="str">
        <f t="shared" si="0"/>
        <v> BAN 10.260 </v>
      </c>
      <c r="B22" s="3" t="str">
        <f t="shared" si="1"/>
        <v>I</v>
      </c>
      <c r="C22" s="4">
        <f t="shared" si="2"/>
        <v>25652.437000000002</v>
      </c>
      <c r="D22" s="5" t="str">
        <f t="shared" si="3"/>
        <v>vis</v>
      </c>
      <c r="E22" s="19">
        <f>VLOOKUP(C22,Active!C$21:E$973,3,FALSE)</f>
        <v>-27569.974397011629</v>
      </c>
      <c r="F22" s="3" t="s">
        <v>47</v>
      </c>
      <c r="G22" s="5" t="str">
        <f t="shared" si="4"/>
        <v>25652.437</v>
      </c>
      <c r="H22" s="4">
        <f t="shared" si="5"/>
        <v>-605</v>
      </c>
      <c r="I22" s="20" t="s">
        <v>86</v>
      </c>
      <c r="J22" s="21" t="s">
        <v>87</v>
      </c>
      <c r="K22" s="20">
        <v>-605</v>
      </c>
      <c r="L22" s="20" t="s">
        <v>88</v>
      </c>
      <c r="M22" s="21" t="s">
        <v>53</v>
      </c>
      <c r="N22" s="21"/>
      <c r="O22" s="22" t="s">
        <v>54</v>
      </c>
      <c r="P22" s="22" t="s">
        <v>55</v>
      </c>
    </row>
    <row r="23" spans="1:16" ht="12.75" customHeight="1" thickBot="1" x14ac:dyDescent="0.25">
      <c r="A23" s="4" t="str">
        <f t="shared" si="0"/>
        <v> BAN 10.260 </v>
      </c>
      <c r="B23" s="3" t="str">
        <f t="shared" si="1"/>
        <v>I</v>
      </c>
      <c r="C23" s="4">
        <f t="shared" si="2"/>
        <v>25652.457999999999</v>
      </c>
      <c r="D23" s="5" t="str">
        <f t="shared" si="3"/>
        <v>vis</v>
      </c>
      <c r="E23" s="19">
        <f>VLOOKUP(C23,Active!C$21:E$973,3,FALSE)</f>
        <v>-27569.952832322073</v>
      </c>
      <c r="F23" s="3" t="s">
        <v>47</v>
      </c>
      <c r="G23" s="5" t="str">
        <f t="shared" si="4"/>
        <v>25652.458</v>
      </c>
      <c r="H23" s="4">
        <f t="shared" si="5"/>
        <v>-605</v>
      </c>
      <c r="I23" s="20" t="s">
        <v>89</v>
      </c>
      <c r="J23" s="21" t="s">
        <v>90</v>
      </c>
      <c r="K23" s="20">
        <v>-605</v>
      </c>
      <c r="L23" s="20" t="s">
        <v>91</v>
      </c>
      <c r="M23" s="21" t="s">
        <v>53</v>
      </c>
      <c r="N23" s="21"/>
      <c r="O23" s="22" t="s">
        <v>54</v>
      </c>
      <c r="P23" s="22" t="s">
        <v>55</v>
      </c>
    </row>
    <row r="24" spans="1:16" ht="12.75" customHeight="1" thickBot="1" x14ac:dyDescent="0.25">
      <c r="A24" s="4" t="str">
        <f t="shared" si="0"/>
        <v> BAN 10.260 </v>
      </c>
      <c r="B24" s="3" t="str">
        <f t="shared" si="1"/>
        <v>I</v>
      </c>
      <c r="C24" s="4">
        <f t="shared" si="2"/>
        <v>25653.321</v>
      </c>
      <c r="D24" s="5" t="str">
        <f t="shared" si="3"/>
        <v>vis</v>
      </c>
      <c r="E24" s="19">
        <f>VLOOKUP(C24,Active!C$21:E$973,3,FALSE)</f>
        <v>-27569.0666262702</v>
      </c>
      <c r="F24" s="3" t="s">
        <v>47</v>
      </c>
      <c r="G24" s="5" t="str">
        <f t="shared" si="4"/>
        <v>25653.321</v>
      </c>
      <c r="H24" s="4">
        <f t="shared" si="5"/>
        <v>-604</v>
      </c>
      <c r="I24" s="20" t="s">
        <v>92</v>
      </c>
      <c r="J24" s="21" t="s">
        <v>93</v>
      </c>
      <c r="K24" s="20">
        <v>-604</v>
      </c>
      <c r="L24" s="20" t="s">
        <v>94</v>
      </c>
      <c r="M24" s="21" t="s">
        <v>53</v>
      </c>
      <c r="N24" s="21"/>
      <c r="O24" s="22" t="s">
        <v>54</v>
      </c>
      <c r="P24" s="22" t="s">
        <v>55</v>
      </c>
    </row>
    <row r="25" spans="1:16" ht="12.75" customHeight="1" thickBot="1" x14ac:dyDescent="0.25">
      <c r="A25" s="4" t="str">
        <f t="shared" si="0"/>
        <v> BAN 10.260 </v>
      </c>
      <c r="B25" s="3" t="str">
        <f t="shared" si="1"/>
        <v>I</v>
      </c>
      <c r="C25" s="4">
        <f t="shared" si="2"/>
        <v>25653.343000000001</v>
      </c>
      <c r="D25" s="5" t="str">
        <f t="shared" si="3"/>
        <v>vis</v>
      </c>
      <c r="E25" s="19">
        <f>VLOOKUP(C25,Active!C$21:E$973,3,FALSE)</f>
        <v>-27569.044034690662</v>
      </c>
      <c r="F25" s="3" t="s">
        <v>47</v>
      </c>
      <c r="G25" s="5" t="str">
        <f t="shared" si="4"/>
        <v>25653.343</v>
      </c>
      <c r="H25" s="4">
        <f t="shared" si="5"/>
        <v>-604</v>
      </c>
      <c r="I25" s="20" t="s">
        <v>95</v>
      </c>
      <c r="J25" s="21" t="s">
        <v>96</v>
      </c>
      <c r="K25" s="20">
        <v>-604</v>
      </c>
      <c r="L25" s="20" t="s">
        <v>97</v>
      </c>
      <c r="M25" s="21" t="s">
        <v>53</v>
      </c>
      <c r="N25" s="21"/>
      <c r="O25" s="22" t="s">
        <v>54</v>
      </c>
      <c r="P25" s="22" t="s">
        <v>55</v>
      </c>
    </row>
    <row r="26" spans="1:16" ht="12.75" customHeight="1" thickBot="1" x14ac:dyDescent="0.25">
      <c r="A26" s="4" t="str">
        <f t="shared" si="0"/>
        <v> BAN 10.260 </v>
      </c>
      <c r="B26" s="3" t="str">
        <f t="shared" si="1"/>
        <v>I</v>
      </c>
      <c r="C26" s="4">
        <f t="shared" si="2"/>
        <v>25653.409</v>
      </c>
      <c r="D26" s="5" t="str">
        <f t="shared" si="3"/>
        <v>vis</v>
      </c>
      <c r="E26" s="19">
        <f>VLOOKUP(C26,Active!C$21:E$973,3,FALSE)</f>
        <v>-27568.976259952047</v>
      </c>
      <c r="F26" s="3" t="s">
        <v>47</v>
      </c>
      <c r="G26" s="5" t="str">
        <f t="shared" si="4"/>
        <v>25653.409</v>
      </c>
      <c r="H26" s="4">
        <f t="shared" si="5"/>
        <v>-604</v>
      </c>
      <c r="I26" s="20" t="s">
        <v>98</v>
      </c>
      <c r="J26" s="21" t="s">
        <v>99</v>
      </c>
      <c r="K26" s="20">
        <v>-604</v>
      </c>
      <c r="L26" s="20" t="s">
        <v>100</v>
      </c>
      <c r="M26" s="21" t="s">
        <v>53</v>
      </c>
      <c r="N26" s="21"/>
      <c r="O26" s="22" t="s">
        <v>54</v>
      </c>
      <c r="P26" s="22" t="s">
        <v>55</v>
      </c>
    </row>
    <row r="27" spans="1:16" ht="12.75" customHeight="1" thickBot="1" x14ac:dyDescent="0.25">
      <c r="A27" s="4" t="str">
        <f t="shared" si="0"/>
        <v> BAN 10.260 </v>
      </c>
      <c r="B27" s="3" t="str">
        <f t="shared" si="1"/>
        <v>I</v>
      </c>
      <c r="C27" s="4">
        <f t="shared" si="2"/>
        <v>25653.43</v>
      </c>
      <c r="D27" s="5" t="str">
        <f t="shared" si="3"/>
        <v>vis</v>
      </c>
      <c r="E27" s="19">
        <f>VLOOKUP(C27,Active!C$21:E$973,3,FALSE)</f>
        <v>-27568.954695262488</v>
      </c>
      <c r="F27" s="3" t="s">
        <v>47</v>
      </c>
      <c r="G27" s="5" t="str">
        <f t="shared" si="4"/>
        <v>25653.430</v>
      </c>
      <c r="H27" s="4">
        <f t="shared" si="5"/>
        <v>-604</v>
      </c>
      <c r="I27" s="20" t="s">
        <v>101</v>
      </c>
      <c r="J27" s="21" t="s">
        <v>102</v>
      </c>
      <c r="K27" s="20">
        <v>-604</v>
      </c>
      <c r="L27" s="20" t="s">
        <v>103</v>
      </c>
      <c r="M27" s="21" t="s">
        <v>53</v>
      </c>
      <c r="N27" s="21"/>
      <c r="O27" s="22" t="s">
        <v>54</v>
      </c>
      <c r="P27" s="22" t="s">
        <v>55</v>
      </c>
    </row>
    <row r="28" spans="1:16" ht="12.75" customHeight="1" thickBot="1" x14ac:dyDescent="0.25">
      <c r="A28" s="4" t="str">
        <f t="shared" si="0"/>
        <v> BAN 10.260 </v>
      </c>
      <c r="B28" s="3" t="str">
        <f t="shared" si="1"/>
        <v>I</v>
      </c>
      <c r="C28" s="4">
        <f t="shared" si="2"/>
        <v>25654.298999999999</v>
      </c>
      <c r="D28" s="5" t="str">
        <f t="shared" si="3"/>
        <v>vis</v>
      </c>
      <c r="E28" s="19">
        <f>VLOOKUP(C28,Active!C$21:E$973,3,FALSE)</f>
        <v>-27568.062327870743</v>
      </c>
      <c r="F28" s="3" t="s">
        <v>47</v>
      </c>
      <c r="G28" s="5" t="str">
        <f t="shared" si="4"/>
        <v>25654.299</v>
      </c>
      <c r="H28" s="4">
        <f t="shared" si="5"/>
        <v>-603</v>
      </c>
      <c r="I28" s="20" t="s">
        <v>104</v>
      </c>
      <c r="J28" s="21" t="s">
        <v>105</v>
      </c>
      <c r="K28" s="20">
        <v>-603</v>
      </c>
      <c r="L28" s="20" t="s">
        <v>106</v>
      </c>
      <c r="M28" s="21" t="s">
        <v>53</v>
      </c>
      <c r="N28" s="21"/>
      <c r="O28" s="22" t="s">
        <v>54</v>
      </c>
      <c r="P28" s="22" t="s">
        <v>55</v>
      </c>
    </row>
    <row r="29" spans="1:16" ht="12.75" customHeight="1" thickBot="1" x14ac:dyDescent="0.25">
      <c r="A29" s="4" t="str">
        <f t="shared" si="0"/>
        <v> BAN 10.260 </v>
      </c>
      <c r="B29" s="3" t="str">
        <f t="shared" si="1"/>
        <v>I</v>
      </c>
      <c r="C29" s="4">
        <f t="shared" si="2"/>
        <v>25654.32</v>
      </c>
      <c r="D29" s="5" t="str">
        <f t="shared" si="3"/>
        <v>vis</v>
      </c>
      <c r="E29" s="19">
        <f>VLOOKUP(C29,Active!C$21:E$973,3,FALSE)</f>
        <v>-27568.040763181183</v>
      </c>
      <c r="F29" s="3" t="s">
        <v>47</v>
      </c>
      <c r="G29" s="5" t="str">
        <f t="shared" si="4"/>
        <v>25654.320</v>
      </c>
      <c r="H29" s="4">
        <f t="shared" si="5"/>
        <v>-603</v>
      </c>
      <c r="I29" s="20" t="s">
        <v>107</v>
      </c>
      <c r="J29" s="21" t="s">
        <v>108</v>
      </c>
      <c r="K29" s="20">
        <v>-603</v>
      </c>
      <c r="L29" s="20" t="s">
        <v>109</v>
      </c>
      <c r="M29" s="21" t="s">
        <v>53</v>
      </c>
      <c r="N29" s="21"/>
      <c r="O29" s="22" t="s">
        <v>54</v>
      </c>
      <c r="P29" s="22" t="s">
        <v>55</v>
      </c>
    </row>
    <row r="30" spans="1:16" ht="12.75" customHeight="1" thickBot="1" x14ac:dyDescent="0.25">
      <c r="A30" s="4" t="str">
        <f t="shared" si="0"/>
        <v> BAN 10.260 </v>
      </c>
      <c r="B30" s="3" t="str">
        <f t="shared" si="1"/>
        <v>I</v>
      </c>
      <c r="C30" s="4">
        <f t="shared" si="2"/>
        <v>25654.411</v>
      </c>
      <c r="D30" s="5" t="str">
        <f t="shared" si="3"/>
        <v>vis</v>
      </c>
      <c r="E30" s="19">
        <f>VLOOKUP(C30,Active!C$21:E$973,3,FALSE)</f>
        <v>-27567.947316193095</v>
      </c>
      <c r="F30" s="3" t="s">
        <v>47</v>
      </c>
      <c r="G30" s="5" t="str">
        <f t="shared" si="4"/>
        <v>25654.411</v>
      </c>
      <c r="H30" s="4">
        <f t="shared" si="5"/>
        <v>-603</v>
      </c>
      <c r="I30" s="20" t="s">
        <v>110</v>
      </c>
      <c r="J30" s="21" t="s">
        <v>111</v>
      </c>
      <c r="K30" s="20">
        <v>-603</v>
      </c>
      <c r="L30" s="20" t="s">
        <v>112</v>
      </c>
      <c r="M30" s="21" t="s">
        <v>53</v>
      </c>
      <c r="N30" s="21"/>
      <c r="O30" s="22" t="s">
        <v>54</v>
      </c>
      <c r="P30" s="22" t="s">
        <v>55</v>
      </c>
    </row>
    <row r="31" spans="1:16" ht="12.75" customHeight="1" thickBot="1" x14ac:dyDescent="0.25">
      <c r="A31" s="4" t="str">
        <f t="shared" si="0"/>
        <v> BAN 10.260 </v>
      </c>
      <c r="B31" s="3" t="str">
        <f t="shared" si="1"/>
        <v>I</v>
      </c>
      <c r="C31" s="4">
        <f t="shared" si="2"/>
        <v>25655.375</v>
      </c>
      <c r="D31" s="5" t="str">
        <f t="shared" si="3"/>
        <v>vis</v>
      </c>
      <c r="E31" s="19">
        <f>VLOOKUP(C31,Active!C$21:E$973,3,FALSE)</f>
        <v>-27566.957394253346</v>
      </c>
      <c r="F31" s="3" t="s">
        <v>47</v>
      </c>
      <c r="G31" s="5" t="str">
        <f t="shared" si="4"/>
        <v>25655.375</v>
      </c>
      <c r="H31" s="4">
        <f t="shared" si="5"/>
        <v>-602</v>
      </c>
      <c r="I31" s="20" t="s">
        <v>113</v>
      </c>
      <c r="J31" s="21" t="s">
        <v>114</v>
      </c>
      <c r="K31" s="20">
        <v>-602</v>
      </c>
      <c r="L31" s="20" t="s">
        <v>115</v>
      </c>
      <c r="M31" s="21" t="s">
        <v>53</v>
      </c>
      <c r="N31" s="21"/>
      <c r="O31" s="22" t="s">
        <v>54</v>
      </c>
      <c r="P31" s="22" t="s">
        <v>55</v>
      </c>
    </row>
    <row r="32" spans="1:16" ht="12.75" customHeight="1" thickBot="1" x14ac:dyDescent="0.25">
      <c r="A32" s="4" t="str">
        <f t="shared" si="0"/>
        <v> BAN 10.260 </v>
      </c>
      <c r="B32" s="3" t="str">
        <f t="shared" si="1"/>
        <v>I</v>
      </c>
      <c r="C32" s="4">
        <f t="shared" si="2"/>
        <v>26028.330999999998</v>
      </c>
      <c r="D32" s="5" t="str">
        <f t="shared" si="3"/>
        <v>vis</v>
      </c>
      <c r="E32" s="19">
        <f>VLOOKUP(C32,Active!C$21:E$973,3,FALSE)</f>
        <v>-27183.972615247349</v>
      </c>
      <c r="F32" s="3" t="s">
        <v>47</v>
      </c>
      <c r="G32" s="5" t="str">
        <f t="shared" si="4"/>
        <v>26028.331</v>
      </c>
      <c r="H32" s="4">
        <f t="shared" si="5"/>
        <v>-219</v>
      </c>
      <c r="I32" s="20" t="s">
        <v>116</v>
      </c>
      <c r="J32" s="21" t="s">
        <v>117</v>
      </c>
      <c r="K32" s="20">
        <v>-219</v>
      </c>
      <c r="L32" s="20" t="s">
        <v>100</v>
      </c>
      <c r="M32" s="21" t="s">
        <v>53</v>
      </c>
      <c r="N32" s="21"/>
      <c r="O32" s="22" t="s">
        <v>54</v>
      </c>
      <c r="P32" s="22" t="s">
        <v>55</v>
      </c>
    </row>
    <row r="33" spans="1:16" ht="12.75" customHeight="1" thickBot="1" x14ac:dyDescent="0.25">
      <c r="A33" s="4" t="str">
        <f t="shared" si="0"/>
        <v> BAN 10.260 </v>
      </c>
      <c r="B33" s="3" t="str">
        <f t="shared" si="1"/>
        <v>I</v>
      </c>
      <c r="C33" s="4">
        <f t="shared" si="2"/>
        <v>26030.3</v>
      </c>
      <c r="D33" s="5" t="str">
        <f t="shared" si="3"/>
        <v>vis</v>
      </c>
      <c r="E33" s="19">
        <f>VLOOKUP(C33,Active!C$21:E$973,3,FALSE)</f>
        <v>-27181.950668878708</v>
      </c>
      <c r="F33" s="3" t="s">
        <v>47</v>
      </c>
      <c r="G33" s="5" t="str">
        <f t="shared" si="4"/>
        <v>26030.300</v>
      </c>
      <c r="H33" s="4">
        <f t="shared" si="5"/>
        <v>-217</v>
      </c>
      <c r="I33" s="20" t="s">
        <v>118</v>
      </c>
      <c r="J33" s="21" t="s">
        <v>119</v>
      </c>
      <c r="K33" s="20">
        <v>-217</v>
      </c>
      <c r="L33" s="20" t="s">
        <v>103</v>
      </c>
      <c r="M33" s="21" t="s">
        <v>53</v>
      </c>
      <c r="N33" s="21"/>
      <c r="O33" s="22" t="s">
        <v>54</v>
      </c>
      <c r="P33" s="22" t="s">
        <v>55</v>
      </c>
    </row>
    <row r="34" spans="1:16" ht="12.75" customHeight="1" thickBot="1" x14ac:dyDescent="0.25">
      <c r="A34" s="4" t="str">
        <f t="shared" si="0"/>
        <v> BAN 10.260 </v>
      </c>
      <c r="B34" s="3" t="str">
        <f t="shared" si="1"/>
        <v>I</v>
      </c>
      <c r="C34" s="4">
        <f t="shared" si="2"/>
        <v>26063.305</v>
      </c>
      <c r="D34" s="5" t="str">
        <f t="shared" si="3"/>
        <v>vis</v>
      </c>
      <c r="E34" s="19">
        <f>VLOOKUP(C34,Active!C$21:E$973,3,FALSE)</f>
        <v>-27148.05816512198</v>
      </c>
      <c r="F34" s="3" t="s">
        <v>47</v>
      </c>
      <c r="G34" s="5" t="str">
        <f t="shared" si="4"/>
        <v>26063.305</v>
      </c>
      <c r="H34" s="4">
        <f t="shared" si="5"/>
        <v>-183</v>
      </c>
      <c r="I34" s="20" t="s">
        <v>120</v>
      </c>
      <c r="J34" s="21" t="s">
        <v>121</v>
      </c>
      <c r="K34" s="20">
        <v>-183</v>
      </c>
      <c r="L34" s="20" t="s">
        <v>106</v>
      </c>
      <c r="M34" s="21" t="s">
        <v>53</v>
      </c>
      <c r="N34" s="21"/>
      <c r="O34" s="22" t="s">
        <v>54</v>
      </c>
      <c r="P34" s="22" t="s">
        <v>55</v>
      </c>
    </row>
    <row r="35" spans="1:16" ht="12.75" customHeight="1" thickBot="1" x14ac:dyDescent="0.25">
      <c r="A35" s="4" t="str">
        <f t="shared" si="0"/>
        <v> BAN 10.260 </v>
      </c>
      <c r="B35" s="3" t="str">
        <f t="shared" si="1"/>
        <v>I</v>
      </c>
      <c r="C35" s="4">
        <f t="shared" si="2"/>
        <v>26064.373</v>
      </c>
      <c r="D35" s="5" t="str">
        <f t="shared" si="3"/>
        <v>vis</v>
      </c>
      <c r="E35" s="19">
        <f>VLOOKUP(C35,Active!C$21:E$973,3,FALSE)</f>
        <v>-27146.961446624417</v>
      </c>
      <c r="F35" s="3" t="s">
        <v>47</v>
      </c>
      <c r="G35" s="5" t="str">
        <f t="shared" si="4"/>
        <v>26064.373</v>
      </c>
      <c r="H35" s="4">
        <f t="shared" si="5"/>
        <v>-182</v>
      </c>
      <c r="I35" s="20" t="s">
        <v>122</v>
      </c>
      <c r="J35" s="21" t="s">
        <v>123</v>
      </c>
      <c r="K35" s="20">
        <v>-182</v>
      </c>
      <c r="L35" s="20" t="s">
        <v>124</v>
      </c>
      <c r="M35" s="21" t="s">
        <v>53</v>
      </c>
      <c r="N35" s="21"/>
      <c r="O35" s="22" t="s">
        <v>54</v>
      </c>
      <c r="P35" s="22" t="s">
        <v>55</v>
      </c>
    </row>
    <row r="36" spans="1:16" ht="12.75" customHeight="1" thickBot="1" x14ac:dyDescent="0.25">
      <c r="A36" s="4" t="str">
        <f t="shared" si="0"/>
        <v> BAN 10.260 </v>
      </c>
      <c r="B36" s="3" t="str">
        <f t="shared" si="1"/>
        <v>I</v>
      </c>
      <c r="C36" s="4">
        <f t="shared" si="2"/>
        <v>26067.32</v>
      </c>
      <c r="D36" s="5" t="str">
        <f t="shared" si="3"/>
        <v>vis</v>
      </c>
      <c r="E36" s="19">
        <f>VLOOKUP(C36,Active!C$21:E$973,3,FALSE)</f>
        <v>-27143.935201856319</v>
      </c>
      <c r="F36" s="3" t="s">
        <v>47</v>
      </c>
      <c r="G36" s="5" t="str">
        <f t="shared" si="4"/>
        <v>26067.320</v>
      </c>
      <c r="H36" s="4">
        <f t="shared" si="5"/>
        <v>-179</v>
      </c>
      <c r="I36" s="20" t="s">
        <v>125</v>
      </c>
      <c r="J36" s="21" t="s">
        <v>126</v>
      </c>
      <c r="K36" s="20">
        <v>-179</v>
      </c>
      <c r="L36" s="20" t="s">
        <v>127</v>
      </c>
      <c r="M36" s="21" t="s">
        <v>53</v>
      </c>
      <c r="N36" s="21"/>
      <c r="O36" s="22" t="s">
        <v>54</v>
      </c>
      <c r="P36" s="22" t="s">
        <v>55</v>
      </c>
    </row>
    <row r="37" spans="1:16" ht="12.75" customHeight="1" thickBot="1" x14ac:dyDescent="0.25">
      <c r="A37" s="4" t="str">
        <f t="shared" si="0"/>
        <v> BAN 10.260 </v>
      </c>
      <c r="B37" s="3" t="str">
        <f t="shared" si="1"/>
        <v>I</v>
      </c>
      <c r="C37" s="4">
        <f t="shared" si="2"/>
        <v>26101.278999999999</v>
      </c>
      <c r="D37" s="5" t="str">
        <f t="shared" si="3"/>
        <v>vis</v>
      </c>
      <c r="E37" s="19">
        <f>VLOOKUP(C37,Active!C$21:E$973,3,FALSE)</f>
        <v>-27109.063045059633</v>
      </c>
      <c r="F37" s="3" t="s">
        <v>47</v>
      </c>
      <c r="G37" s="5" t="str">
        <f t="shared" si="4"/>
        <v>26101.279</v>
      </c>
      <c r="H37" s="4">
        <f t="shared" si="5"/>
        <v>-144</v>
      </c>
      <c r="I37" s="20" t="s">
        <v>128</v>
      </c>
      <c r="J37" s="21" t="s">
        <v>129</v>
      </c>
      <c r="K37" s="20">
        <v>-144</v>
      </c>
      <c r="L37" s="20" t="s">
        <v>130</v>
      </c>
      <c r="M37" s="21" t="s">
        <v>53</v>
      </c>
      <c r="N37" s="21"/>
      <c r="O37" s="22" t="s">
        <v>54</v>
      </c>
      <c r="P37" s="22" t="s">
        <v>55</v>
      </c>
    </row>
    <row r="38" spans="1:16" ht="12.75" customHeight="1" thickBot="1" x14ac:dyDescent="0.25">
      <c r="A38" s="4" t="str">
        <f t="shared" si="0"/>
        <v> BAN 10.260 </v>
      </c>
      <c r="B38" s="3" t="str">
        <f t="shared" si="1"/>
        <v>I</v>
      </c>
      <c r="C38" s="4">
        <f t="shared" si="2"/>
        <v>26102.277999999998</v>
      </c>
      <c r="D38" s="5" t="str">
        <f t="shared" si="3"/>
        <v>vis</v>
      </c>
      <c r="E38" s="19">
        <f>VLOOKUP(C38,Active!C$21:E$973,3,FALSE)</f>
        <v>-27108.037181970616</v>
      </c>
      <c r="F38" s="3" t="s">
        <v>47</v>
      </c>
      <c r="G38" s="5" t="str">
        <f t="shared" si="4"/>
        <v>26102.278</v>
      </c>
      <c r="H38" s="4">
        <f t="shared" si="5"/>
        <v>-143</v>
      </c>
      <c r="I38" s="20" t="s">
        <v>131</v>
      </c>
      <c r="J38" s="21" t="s">
        <v>132</v>
      </c>
      <c r="K38" s="20">
        <v>-143</v>
      </c>
      <c r="L38" s="20" t="s">
        <v>109</v>
      </c>
      <c r="M38" s="21" t="s">
        <v>53</v>
      </c>
      <c r="N38" s="21"/>
      <c r="O38" s="22" t="s">
        <v>54</v>
      </c>
      <c r="P38" s="22" t="s">
        <v>55</v>
      </c>
    </row>
    <row r="39" spans="1:16" ht="12.75" customHeight="1" thickBot="1" x14ac:dyDescent="0.25">
      <c r="A39" s="4" t="str">
        <f t="shared" si="0"/>
        <v> BAN 10.260 </v>
      </c>
      <c r="B39" s="3" t="str">
        <f t="shared" si="1"/>
        <v>I</v>
      </c>
      <c r="C39" s="4">
        <f t="shared" si="2"/>
        <v>26241.603999999999</v>
      </c>
      <c r="D39" s="5" t="str">
        <f t="shared" si="3"/>
        <v>vis</v>
      </c>
      <c r="E39" s="19">
        <f>VLOOKUP(C39,Active!C$21:E$973,3,FALSE)</f>
        <v>-26964.964708757183</v>
      </c>
      <c r="F39" s="3" t="s">
        <v>47</v>
      </c>
      <c r="G39" s="5" t="str">
        <f t="shared" si="4"/>
        <v>26241.604</v>
      </c>
      <c r="H39" s="4">
        <f t="shared" si="5"/>
        <v>0</v>
      </c>
      <c r="I39" s="20" t="s">
        <v>133</v>
      </c>
      <c r="J39" s="21" t="s">
        <v>134</v>
      </c>
      <c r="K39" s="20">
        <v>0</v>
      </c>
      <c r="L39" s="20" t="s">
        <v>135</v>
      </c>
      <c r="M39" s="21" t="s">
        <v>53</v>
      </c>
      <c r="N39" s="21"/>
      <c r="O39" s="22" t="s">
        <v>54</v>
      </c>
      <c r="P39" s="22" t="s">
        <v>55</v>
      </c>
    </row>
    <row r="40" spans="1:16" ht="12.75" customHeight="1" thickBot="1" x14ac:dyDescent="0.25">
      <c r="A40" s="4" t="str">
        <f t="shared" si="0"/>
        <v> BAN 10.260 </v>
      </c>
      <c r="B40" s="3" t="str">
        <f t="shared" si="1"/>
        <v>I</v>
      </c>
      <c r="C40" s="4">
        <f t="shared" si="2"/>
        <v>28965.29</v>
      </c>
      <c r="D40" s="5" t="str">
        <f t="shared" si="3"/>
        <v>vis</v>
      </c>
      <c r="E40" s="19">
        <f>VLOOKUP(C40,Active!C$21:E$973,3,FALSE)</f>
        <v>-24168.038849428656</v>
      </c>
      <c r="F40" s="3" t="s">
        <v>47</v>
      </c>
      <c r="G40" s="5" t="str">
        <f t="shared" si="4"/>
        <v>28965.290</v>
      </c>
      <c r="H40" s="4">
        <f t="shared" si="5"/>
        <v>2797</v>
      </c>
      <c r="I40" s="20" t="s">
        <v>136</v>
      </c>
      <c r="J40" s="21" t="s">
        <v>137</v>
      </c>
      <c r="K40" s="20">
        <v>2797</v>
      </c>
      <c r="L40" s="20" t="s">
        <v>130</v>
      </c>
      <c r="M40" s="21" t="s">
        <v>53</v>
      </c>
      <c r="N40" s="21"/>
      <c r="O40" s="22" t="s">
        <v>54</v>
      </c>
      <c r="P40" s="22" t="s">
        <v>55</v>
      </c>
    </row>
    <row r="41" spans="1:16" ht="12.75" customHeight="1" thickBot="1" x14ac:dyDescent="0.25">
      <c r="A41" s="4" t="str">
        <f t="shared" si="0"/>
        <v> BAN 10.260 </v>
      </c>
      <c r="B41" s="3" t="str">
        <f t="shared" si="1"/>
        <v>I</v>
      </c>
      <c r="C41" s="4">
        <f t="shared" si="2"/>
        <v>28965.423999999999</v>
      </c>
      <c r="D41" s="5" t="str">
        <f t="shared" si="3"/>
        <v>vis</v>
      </c>
      <c r="E41" s="19">
        <f>VLOOKUP(C41,Active!C$21:E$973,3,FALSE)</f>
        <v>-24167.901246171474</v>
      </c>
      <c r="F41" s="3" t="s">
        <v>47</v>
      </c>
      <c r="G41" s="5" t="str">
        <f t="shared" si="4"/>
        <v>28965.424</v>
      </c>
      <c r="H41" s="4">
        <f t="shared" si="5"/>
        <v>2797</v>
      </c>
      <c r="I41" s="20" t="s">
        <v>138</v>
      </c>
      <c r="J41" s="21" t="s">
        <v>139</v>
      </c>
      <c r="K41" s="20">
        <v>2797</v>
      </c>
      <c r="L41" s="20" t="s">
        <v>140</v>
      </c>
      <c r="M41" s="21" t="s">
        <v>53</v>
      </c>
      <c r="N41" s="21"/>
      <c r="O41" s="22" t="s">
        <v>54</v>
      </c>
      <c r="P41" s="22" t="s">
        <v>55</v>
      </c>
    </row>
    <row r="42" spans="1:16" ht="12.75" customHeight="1" thickBot="1" x14ac:dyDescent="0.25">
      <c r="A42" s="4" t="str">
        <f t="shared" si="0"/>
        <v> BAN 10.260 </v>
      </c>
      <c r="B42" s="3" t="str">
        <f t="shared" si="1"/>
        <v>I</v>
      </c>
      <c r="C42" s="4">
        <f t="shared" si="2"/>
        <v>29380.256000000001</v>
      </c>
      <c r="D42" s="5" t="str">
        <f t="shared" si="3"/>
        <v>vis</v>
      </c>
      <c r="E42" s="19">
        <f>VLOOKUP(C42,Active!C$21:E$973,3,FALSE)</f>
        <v>-23741.914422405087</v>
      </c>
      <c r="F42" s="3" t="s">
        <v>47</v>
      </c>
      <c r="G42" s="5" t="str">
        <f t="shared" si="4"/>
        <v>29380.256</v>
      </c>
      <c r="H42" s="4">
        <f t="shared" si="5"/>
        <v>3223</v>
      </c>
      <c r="I42" s="20" t="s">
        <v>141</v>
      </c>
      <c r="J42" s="21" t="s">
        <v>142</v>
      </c>
      <c r="K42" s="20">
        <v>3223</v>
      </c>
      <c r="L42" s="20" t="s">
        <v>143</v>
      </c>
      <c r="M42" s="21" t="s">
        <v>53</v>
      </c>
      <c r="N42" s="21"/>
      <c r="O42" s="22" t="s">
        <v>54</v>
      </c>
      <c r="P42" s="22" t="s">
        <v>55</v>
      </c>
    </row>
    <row r="43" spans="1:16" ht="12.75" customHeight="1" thickBot="1" x14ac:dyDescent="0.25">
      <c r="A43" s="4" t="str">
        <f t="shared" si="0"/>
        <v> BAN 10.260 </v>
      </c>
      <c r="B43" s="3" t="str">
        <f t="shared" si="1"/>
        <v>I</v>
      </c>
      <c r="C43" s="4">
        <f t="shared" si="2"/>
        <v>29672.322</v>
      </c>
      <c r="D43" s="5" t="str">
        <f t="shared" si="3"/>
        <v>vis</v>
      </c>
      <c r="E43" s="19">
        <f>VLOOKUP(C43,Active!C$21:E$973,3,FALSE)</f>
        <v>-23441.994773799983</v>
      </c>
      <c r="F43" s="3" t="s">
        <v>47</v>
      </c>
      <c r="G43" s="5" t="str">
        <f t="shared" si="4"/>
        <v>29672.322</v>
      </c>
      <c r="H43" s="4">
        <f t="shared" si="5"/>
        <v>3523</v>
      </c>
      <c r="I43" s="20" t="s">
        <v>144</v>
      </c>
      <c r="J43" s="21" t="s">
        <v>145</v>
      </c>
      <c r="K43" s="20">
        <v>3523</v>
      </c>
      <c r="L43" s="20" t="s">
        <v>73</v>
      </c>
      <c r="M43" s="21" t="s">
        <v>53</v>
      </c>
      <c r="N43" s="21"/>
      <c r="O43" s="22" t="s">
        <v>54</v>
      </c>
      <c r="P43" s="22" t="s">
        <v>55</v>
      </c>
    </row>
    <row r="44" spans="1:16" ht="12.75" customHeight="1" thickBot="1" x14ac:dyDescent="0.25">
      <c r="A44" s="4" t="str">
        <f t="shared" si="0"/>
        <v> BAN 10.260 </v>
      </c>
      <c r="B44" s="3" t="str">
        <f t="shared" si="1"/>
        <v>I</v>
      </c>
      <c r="C44" s="4">
        <f t="shared" si="2"/>
        <v>29672.387999999999</v>
      </c>
      <c r="D44" s="5" t="str">
        <f t="shared" si="3"/>
        <v>vis</v>
      </c>
      <c r="E44" s="19">
        <f>VLOOKUP(C44,Active!C$21:E$973,3,FALSE)</f>
        <v>-23441.926999061372</v>
      </c>
      <c r="F44" s="3" t="s">
        <v>47</v>
      </c>
      <c r="G44" s="5" t="str">
        <f t="shared" si="4"/>
        <v>29672.388</v>
      </c>
      <c r="H44" s="4">
        <f t="shared" si="5"/>
        <v>3523</v>
      </c>
      <c r="I44" s="20" t="s">
        <v>146</v>
      </c>
      <c r="J44" s="21" t="s">
        <v>147</v>
      </c>
      <c r="K44" s="20">
        <v>3523</v>
      </c>
      <c r="L44" s="20" t="s">
        <v>148</v>
      </c>
      <c r="M44" s="21" t="s">
        <v>53</v>
      </c>
      <c r="N44" s="21"/>
      <c r="O44" s="22" t="s">
        <v>54</v>
      </c>
      <c r="P44" s="22" t="s">
        <v>55</v>
      </c>
    </row>
    <row r="45" spans="1:16" ht="12.75" customHeight="1" thickBot="1" x14ac:dyDescent="0.25">
      <c r="A45" s="4" t="str">
        <f t="shared" si="0"/>
        <v> BAN 10.260 </v>
      </c>
      <c r="B45" s="3" t="str">
        <f t="shared" si="1"/>
        <v>I</v>
      </c>
      <c r="C45" s="4">
        <f t="shared" si="2"/>
        <v>29672.41</v>
      </c>
      <c r="D45" s="5" t="str">
        <f t="shared" si="3"/>
        <v>vis</v>
      </c>
      <c r="E45" s="19">
        <f>VLOOKUP(C45,Active!C$21:E$973,3,FALSE)</f>
        <v>-23441.904407481834</v>
      </c>
      <c r="F45" s="3" t="s">
        <v>47</v>
      </c>
      <c r="G45" s="5" t="str">
        <f t="shared" si="4"/>
        <v>29672.410</v>
      </c>
      <c r="H45" s="4">
        <f t="shared" si="5"/>
        <v>3523</v>
      </c>
      <c r="I45" s="20" t="s">
        <v>149</v>
      </c>
      <c r="J45" s="21" t="s">
        <v>150</v>
      </c>
      <c r="K45" s="20">
        <v>3523</v>
      </c>
      <c r="L45" s="20" t="s">
        <v>127</v>
      </c>
      <c r="M45" s="21" t="s">
        <v>53</v>
      </c>
      <c r="N45" s="21"/>
      <c r="O45" s="22" t="s">
        <v>54</v>
      </c>
      <c r="P45" s="22" t="s">
        <v>55</v>
      </c>
    </row>
    <row r="46" spans="1:16" x14ac:dyDescent="0.2">
      <c r="B46" s="3"/>
      <c r="E46" s="19"/>
      <c r="F46" s="3"/>
    </row>
    <row r="47" spans="1:16" x14ac:dyDescent="0.2">
      <c r="B47" s="3"/>
      <c r="E47" s="19"/>
      <c r="F47" s="3"/>
    </row>
    <row r="48" spans="1:16" x14ac:dyDescent="0.2">
      <c r="B48" s="3"/>
      <c r="E48" s="19"/>
      <c r="F48" s="3"/>
    </row>
    <row r="49" spans="2:6" x14ac:dyDescent="0.2">
      <c r="B49" s="3"/>
      <c r="E49" s="19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2024-03-04T05:40:25Z</dcterms:modified>
</cp:coreProperties>
</file>