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11EAD4C-1D13-41FC-A231-0F211040F934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E28" i="1"/>
  <c r="F28" i="1"/>
  <c r="G28" i="1"/>
  <c r="K28" i="1"/>
  <c r="E29" i="1"/>
  <c r="F29" i="1"/>
  <c r="G29" i="1"/>
  <c r="K29" i="1"/>
  <c r="E30" i="1"/>
  <c r="F30" i="1"/>
  <c r="G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E36" i="1"/>
  <c r="F36" i="1"/>
  <c r="G36" i="1"/>
  <c r="K36" i="1"/>
  <c r="E37" i="1"/>
  <c r="F37" i="1"/>
  <c r="G37" i="1"/>
  <c r="K37" i="1"/>
  <c r="E38" i="1"/>
  <c r="F38" i="1"/>
  <c r="G38" i="1"/>
  <c r="E39" i="1"/>
  <c r="F39" i="1"/>
  <c r="E40" i="1"/>
  <c r="F40" i="1"/>
  <c r="G40" i="1"/>
  <c r="I40" i="1"/>
  <c r="E41" i="1"/>
  <c r="F41" i="1"/>
  <c r="G41" i="1"/>
  <c r="I41" i="1"/>
  <c r="E42" i="1"/>
  <c r="F42" i="1"/>
  <c r="G42" i="1"/>
  <c r="I42" i="1"/>
  <c r="Q21" i="1"/>
  <c r="K22" i="1"/>
  <c r="Q22" i="1"/>
  <c r="Q23" i="1"/>
  <c r="Q24" i="1"/>
  <c r="Q25" i="1"/>
  <c r="Q26" i="1"/>
  <c r="K27" i="1"/>
  <c r="Q27" i="1"/>
  <c r="Q28" i="1"/>
  <c r="Q29" i="1"/>
  <c r="K30" i="1"/>
  <c r="Q30" i="1"/>
  <c r="Q31" i="1"/>
  <c r="Q32" i="1"/>
  <c r="Q33" i="1"/>
  <c r="Q34" i="1"/>
  <c r="K35" i="1"/>
  <c r="Q35" i="1"/>
  <c r="Q36" i="1"/>
  <c r="Q37" i="1"/>
  <c r="K38" i="1"/>
  <c r="Q38" i="1"/>
  <c r="G13" i="2"/>
  <c r="C13" i="2"/>
  <c r="E13" i="2"/>
  <c r="G12" i="2"/>
  <c r="C12" i="2"/>
  <c r="E12" i="2"/>
  <c r="G11" i="2"/>
  <c r="C11" i="2"/>
  <c r="E11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H13" i="2"/>
  <c r="D13" i="2"/>
  <c r="B13" i="2"/>
  <c r="A13" i="2"/>
  <c r="H12" i="2"/>
  <c r="D12" i="2"/>
  <c r="B12" i="2"/>
  <c r="A12" i="2"/>
  <c r="H11" i="2"/>
  <c r="D11" i="2"/>
  <c r="B11" i="2"/>
  <c r="A11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F11" i="1"/>
  <c r="Q40" i="1"/>
  <c r="Q41" i="1"/>
  <c r="Q42" i="1"/>
  <c r="A39" i="1"/>
  <c r="C39" i="1"/>
  <c r="G39" i="1"/>
  <c r="H39" i="1"/>
  <c r="G11" i="1"/>
  <c r="E14" i="1"/>
  <c r="Q39" i="1"/>
  <c r="C17" i="1"/>
  <c r="C11" i="1"/>
  <c r="E15" i="1" l="1"/>
  <c r="C12" i="1"/>
  <c r="C16" i="1" l="1"/>
  <c r="D18" i="1" s="1"/>
  <c r="O25" i="1"/>
  <c r="C15" i="1"/>
  <c r="O28" i="1"/>
  <c r="O39" i="1"/>
  <c r="O24" i="1"/>
  <c r="O26" i="1"/>
  <c r="O30" i="1"/>
  <c r="O42" i="1"/>
  <c r="O35" i="1"/>
  <c r="O31" i="1"/>
  <c r="O41" i="1"/>
  <c r="O23" i="1"/>
  <c r="O32" i="1"/>
  <c r="O36" i="1"/>
  <c r="O34" i="1"/>
  <c r="O29" i="1"/>
  <c r="O33" i="1"/>
  <c r="O21" i="1"/>
  <c r="O27" i="1"/>
  <c r="O22" i="1"/>
  <c r="O37" i="1"/>
  <c r="O40" i="1"/>
  <c r="O38" i="1"/>
  <c r="C18" i="1" l="1"/>
  <c r="E16" i="1"/>
  <c r="E17" i="1" s="1"/>
</calcChain>
</file>

<file path=xl/sharedStrings.xml><?xml version="1.0" encoding="utf-8"?>
<sst xmlns="http://schemas.openxmlformats.org/spreadsheetml/2006/main" count="255" uniqueCount="129">
  <si>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</si>
  <si>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</si>
  <si>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</si>
  <si>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</si>
  <si>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</si>
  <si>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</si>
  <si>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</si>
  <si>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</si>
  <si>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</si>
  <si>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</si>
  <si>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</si>
  <si>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</si>
  <si>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</si>
  <si>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</si>
  <si>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</si>
  <si>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</si>
  <si>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</si>
  <si>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</si>
  <si>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</si>
  <si>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</si>
  <si>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</si>
  <si>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</si>
  <si>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</si>
  <si>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</si>
  <si>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</si>
  <si>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</si>
  <si>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</si>
  <si>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</si>
  <si>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</si>
  <si>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</si>
  <si>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</si>
  <si>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</si>
  <si>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</si>
  <si>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</si>
  <si>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</si>
  <si>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</si>
  <si>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</si>
  <si>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</si>
  <si>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</si>
  <si>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</si>
  <si>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GU Pup</t>
  </si>
  <si>
    <t>GU Pup / GSC 5979-3207</t>
  </si>
  <si>
    <t>EB/DM:</t>
  </si>
  <si>
    <t>Kreiner</t>
  </si>
  <si>
    <t>OEJV 0160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</si>
  <si>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</si>
  <si>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</si>
  <si>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</si>
  <si>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</si>
  <si>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</si>
  <si>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</si>
  <si>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</si>
  <si>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</si>
  <si>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</si>
  <si>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</si>
  <si>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</si>
  <si>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</si>
  <si>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2425326.329 </t>
  </si>
  <si>
    <t> 20.03.1928 19:53 </t>
  </si>
  <si>
    <t> -0.030 </t>
  </si>
  <si>
    <t>P </t>
  </si>
  <si>
    <t> Gessner &amp; Tschäpe </t>
  </si>
  <si>
    <t> VSS 7.128 </t>
  </si>
  <si>
    <t>2427424.507 </t>
  </si>
  <si>
    <t> 18.12.1933 00:10 </t>
  </si>
  <si>
    <t> 0.048 </t>
  </si>
  <si>
    <t>2428108.620 </t>
  </si>
  <si>
    <t> 02.11.1935 02:52 </t>
  </si>
  <si>
    <t> -0.056 </t>
  </si>
  <si>
    <t>2428267.327 </t>
  </si>
  <si>
    <t> 08.04.1936 19:50 </t>
  </si>
  <si>
    <t> -0.008 </t>
  </si>
  <si>
    <t>2428494.628 </t>
  </si>
  <si>
    <t> 22.11.1936 03:04 </t>
  </si>
  <si>
    <t> 0.047 </t>
  </si>
  <si>
    <t>2428547.448 </t>
  </si>
  <si>
    <t> 13.01.1937 22:45 </t>
  </si>
  <si>
    <t> -0.019 </t>
  </si>
  <si>
    <t>2429641.529 </t>
  </si>
  <si>
    <t> 13.01.1940 00:41 </t>
  </si>
  <si>
    <t> -0.024 </t>
  </si>
  <si>
    <t>2429690.297 </t>
  </si>
  <si>
    <t> 01.03.1940 19:07 </t>
  </si>
  <si>
    <t> -0.011 </t>
  </si>
  <si>
    <t>2430326.564 </t>
  </si>
  <si>
    <t> 28.11.1941 01:32 </t>
  </si>
  <si>
    <t> -0.033 </t>
  </si>
  <si>
    <t>2431469.467 </t>
  </si>
  <si>
    <t> 13.01.1945 23:12 </t>
  </si>
  <si>
    <t> 0.030 </t>
  </si>
  <si>
    <t>2432891.596 </t>
  </si>
  <si>
    <t> 06.12.1948 02:18 </t>
  </si>
  <si>
    <t> 0.012 </t>
  </si>
  <si>
    <t>2436198.624 </t>
  </si>
  <si>
    <t> 26.12.1957 02:58 </t>
  </si>
  <si>
    <t> -0.009 </t>
  </si>
  <si>
    <t>2436199.474 </t>
  </si>
  <si>
    <t> 26.12.1957 23:22 </t>
  </si>
  <si>
    <t> 0.015 </t>
  </si>
  <si>
    <t>2436227.553 </t>
  </si>
  <si>
    <t> 24.01.1958 01:16 </t>
  </si>
  <si>
    <t> -0.002 </t>
  </si>
  <si>
    <t>2436246.541 </t>
  </si>
  <si>
    <t> 12.02.1958 00:59 </t>
  </si>
  <si>
    <t> -0.020 </t>
  </si>
  <si>
    <t>2437317.512 </t>
  </si>
  <si>
    <t> 18.01.1961 00:17 </t>
  </si>
  <si>
    <t> 0.003 </t>
  </si>
  <si>
    <t>2437351.382 </t>
  </si>
  <si>
    <t> 20.02.1961 21:10 </t>
  </si>
  <si>
    <t>2437365.393 </t>
  </si>
  <si>
    <t> 06.03.1961 21:25 </t>
  </si>
  <si>
    <t> -0.045 </t>
  </si>
  <si>
    <t>2455996.31033 </t>
  </si>
  <si>
    <t> 09.03.2012 19:26 </t>
  </si>
  <si>
    <t> 0.00819 </t>
  </si>
  <si>
    <t>C </t>
  </si>
  <si>
    <t>I</t>
  </si>
  <si>
    <t> M.Lehky </t>
  </si>
  <si>
    <t>OEJV 0160 </t>
  </si>
  <si>
    <t>2455996.31064 </t>
  </si>
  <si>
    <t> 09.03.2012 19:27 </t>
  </si>
  <si>
    <t> 0.00850 </t>
  </si>
  <si>
    <t>R</t>
  </si>
  <si>
    <t>2455996.31093 </t>
  </si>
  <si>
    <t> 0.00879 </t>
  </si>
  <si>
    <t>G5979-3207</t>
  </si>
  <si>
    <t>VSS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</si>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</sst>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Pup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-16443</c:v>
                </c:pt>
                <c:pt idx="1">
                  <c:v>-15173.5</c:v>
                </c:pt>
                <c:pt idx="2">
                  <c:v>-14759.5</c:v>
                </c:pt>
                <c:pt idx="3">
                  <c:v>-14663.5</c:v>
                </c:pt>
                <c:pt idx="4">
                  <c:v>-14526</c:v>
                </c:pt>
                <c:pt idx="5">
                  <c:v>-14494</c:v>
                </c:pt>
                <c:pt idx="6">
                  <c:v>-13832</c:v>
                </c:pt>
                <c:pt idx="7">
                  <c:v>-13802.5</c:v>
                </c:pt>
                <c:pt idx="8">
                  <c:v>-13417.5</c:v>
                </c:pt>
                <c:pt idx="9">
                  <c:v>-12726</c:v>
                </c:pt>
                <c:pt idx="10">
                  <c:v>-11865.5</c:v>
                </c:pt>
                <c:pt idx="11">
                  <c:v>-9864.5</c:v>
                </c:pt>
                <c:pt idx="12">
                  <c:v>-9864</c:v>
                </c:pt>
                <c:pt idx="13">
                  <c:v>-9847</c:v>
                </c:pt>
                <c:pt idx="14">
                  <c:v>-9835.5</c:v>
                </c:pt>
                <c:pt idx="15">
                  <c:v>-9187.5</c:v>
                </c:pt>
                <c:pt idx="16">
                  <c:v>-9167</c:v>
                </c:pt>
                <c:pt idx="17">
                  <c:v>-9158.5</c:v>
                </c:pt>
                <c:pt idx="18">
                  <c:v>0</c:v>
                </c:pt>
                <c:pt idx="19">
                  <c:v>2114.5</c:v>
                </c:pt>
                <c:pt idx="20">
                  <c:v>2114.5</c:v>
                </c:pt>
                <c:pt idx="21">
                  <c:v>2114.5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1A-463E-B41F-4AB877667E3B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-16443</c:v>
                </c:pt>
                <c:pt idx="1">
                  <c:v>-15173.5</c:v>
                </c:pt>
                <c:pt idx="2">
                  <c:v>-14759.5</c:v>
                </c:pt>
                <c:pt idx="3">
                  <c:v>-14663.5</c:v>
                </c:pt>
                <c:pt idx="4">
                  <c:v>-14526</c:v>
                </c:pt>
                <c:pt idx="5">
                  <c:v>-14494</c:v>
                </c:pt>
                <c:pt idx="6">
                  <c:v>-13832</c:v>
                </c:pt>
                <c:pt idx="7">
                  <c:v>-13802.5</c:v>
                </c:pt>
                <c:pt idx="8">
                  <c:v>-13417.5</c:v>
                </c:pt>
                <c:pt idx="9">
                  <c:v>-12726</c:v>
                </c:pt>
                <c:pt idx="10">
                  <c:v>-11865.5</c:v>
                </c:pt>
                <c:pt idx="11">
                  <c:v>-9864.5</c:v>
                </c:pt>
                <c:pt idx="12">
                  <c:v>-9864</c:v>
                </c:pt>
                <c:pt idx="13">
                  <c:v>-9847</c:v>
                </c:pt>
                <c:pt idx="14">
                  <c:v>-9835.5</c:v>
                </c:pt>
                <c:pt idx="15">
                  <c:v>-9187.5</c:v>
                </c:pt>
                <c:pt idx="16">
                  <c:v>-9167</c:v>
                </c:pt>
                <c:pt idx="17">
                  <c:v>-9158.5</c:v>
                </c:pt>
                <c:pt idx="18">
                  <c:v>0</c:v>
                </c:pt>
                <c:pt idx="19">
                  <c:v>2114.5</c:v>
                </c:pt>
                <c:pt idx="20">
                  <c:v>2114.5</c:v>
                </c:pt>
                <c:pt idx="21">
                  <c:v>2114.5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9">
                  <c:v>1.5059500001370907E-3</c:v>
                </c:pt>
                <c:pt idx="20">
                  <c:v>1.8159500032197684E-3</c:v>
                </c:pt>
                <c:pt idx="21">
                  <c:v>2.105949999531731E-3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1A-463E-B41F-4AB877667E3B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-16443</c:v>
                </c:pt>
                <c:pt idx="1">
                  <c:v>-15173.5</c:v>
                </c:pt>
                <c:pt idx="2">
                  <c:v>-14759.5</c:v>
                </c:pt>
                <c:pt idx="3">
                  <c:v>-14663.5</c:v>
                </c:pt>
                <c:pt idx="4">
                  <c:v>-14526</c:v>
                </c:pt>
                <c:pt idx="5">
                  <c:v>-14494</c:v>
                </c:pt>
                <c:pt idx="6">
                  <c:v>-13832</c:v>
                </c:pt>
                <c:pt idx="7">
                  <c:v>-13802.5</c:v>
                </c:pt>
                <c:pt idx="8">
                  <c:v>-13417.5</c:v>
                </c:pt>
                <c:pt idx="9">
                  <c:v>-12726</c:v>
                </c:pt>
                <c:pt idx="10">
                  <c:v>-11865.5</c:v>
                </c:pt>
                <c:pt idx="11">
                  <c:v>-9864.5</c:v>
                </c:pt>
                <c:pt idx="12">
                  <c:v>-9864</c:v>
                </c:pt>
                <c:pt idx="13">
                  <c:v>-9847</c:v>
                </c:pt>
                <c:pt idx="14">
                  <c:v>-9835.5</c:v>
                </c:pt>
                <c:pt idx="15">
                  <c:v>-9187.5</c:v>
                </c:pt>
                <c:pt idx="16">
                  <c:v>-9167</c:v>
                </c:pt>
                <c:pt idx="17">
                  <c:v>-9158.5</c:v>
                </c:pt>
                <c:pt idx="18">
                  <c:v>0</c:v>
                </c:pt>
                <c:pt idx="19">
                  <c:v>2114.5</c:v>
                </c:pt>
                <c:pt idx="20">
                  <c:v>2114.5</c:v>
                </c:pt>
                <c:pt idx="21">
                  <c:v>2114.5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1A-463E-B41F-4AB877667E3B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-16443</c:v>
                </c:pt>
                <c:pt idx="1">
                  <c:v>-15173.5</c:v>
                </c:pt>
                <c:pt idx="2">
                  <c:v>-14759.5</c:v>
                </c:pt>
                <c:pt idx="3">
                  <c:v>-14663.5</c:v>
                </c:pt>
                <c:pt idx="4">
                  <c:v>-14526</c:v>
                </c:pt>
                <c:pt idx="5">
                  <c:v>-14494</c:v>
                </c:pt>
                <c:pt idx="6">
                  <c:v>-13832</c:v>
                </c:pt>
                <c:pt idx="7">
                  <c:v>-13802.5</c:v>
                </c:pt>
                <c:pt idx="8">
                  <c:v>-13417.5</c:v>
                </c:pt>
                <c:pt idx="9">
                  <c:v>-12726</c:v>
                </c:pt>
                <c:pt idx="10">
                  <c:v>-11865.5</c:v>
                </c:pt>
                <c:pt idx="11">
                  <c:v>-9864.5</c:v>
                </c:pt>
                <c:pt idx="12">
                  <c:v>-9864</c:v>
                </c:pt>
                <c:pt idx="13">
                  <c:v>-9847</c:v>
                </c:pt>
                <c:pt idx="14">
                  <c:v>-9835.5</c:v>
                </c:pt>
                <c:pt idx="15">
                  <c:v>-9187.5</c:v>
                </c:pt>
                <c:pt idx="16">
                  <c:v>-9167</c:v>
                </c:pt>
                <c:pt idx="17">
                  <c:v>-9158.5</c:v>
                </c:pt>
                <c:pt idx="18">
                  <c:v>0</c:v>
                </c:pt>
                <c:pt idx="19">
                  <c:v>2114.5</c:v>
                </c:pt>
                <c:pt idx="20">
                  <c:v>2114.5</c:v>
                </c:pt>
                <c:pt idx="21">
                  <c:v>2114.5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0">
                  <c:v>-1.9987300001957919E-2</c:v>
                </c:pt>
                <c:pt idx="1">
                  <c:v>5.6759150000289083E-2</c:v>
                </c:pt>
                <c:pt idx="2">
                  <c:v>-4.7585450003680307E-2</c:v>
                </c:pt>
                <c:pt idx="3">
                  <c:v>3.2015000033425167E-4</c:v>
                </c:pt>
                <c:pt idx="4">
                  <c:v>5.5221399998117704E-2</c:v>
                </c:pt>
                <c:pt idx="5">
                  <c:v>-1.1143400002765702E-2</c:v>
                </c:pt>
                <c:pt idx="6">
                  <c:v>-1.6815200004202779E-2</c:v>
                </c:pt>
                <c:pt idx="7">
                  <c:v>-3.4327500034123659E-3</c:v>
                </c:pt>
                <c:pt idx="8">
                  <c:v>-2.5509250004688511E-2</c:v>
                </c:pt>
                <c:pt idx="9">
                  <c:v>3.6201399998390116E-2</c:v>
                </c:pt>
                <c:pt idx="10">
                  <c:v>1.7797949993109796E-2</c:v>
                </c:pt>
                <c:pt idx="11">
                  <c:v>-4.7009499976411462E-3</c:v>
                </c:pt>
                <c:pt idx="12">
                  <c:v>1.8949600002088118E-2</c:v>
                </c:pt>
                <c:pt idx="13">
                  <c:v>2.0682999966084026E-3</c:v>
                </c:pt>
                <c:pt idx="14">
                  <c:v>-1.596905000769766E-2</c:v>
                </c:pt>
                <c:pt idx="15">
                  <c:v>6.1437499971361831E-3</c:v>
                </c:pt>
                <c:pt idx="16">
                  <c:v>-4.1837000026134774E-3</c:v>
                </c:pt>
                <c:pt idx="17">
                  <c:v>-4.1124350005702581E-2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1A-463E-B41F-4AB877667E3B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-16443</c:v>
                </c:pt>
                <c:pt idx="1">
                  <c:v>-15173.5</c:v>
                </c:pt>
                <c:pt idx="2">
                  <c:v>-14759.5</c:v>
                </c:pt>
                <c:pt idx="3">
                  <c:v>-14663.5</c:v>
                </c:pt>
                <c:pt idx="4">
                  <c:v>-14526</c:v>
                </c:pt>
                <c:pt idx="5">
                  <c:v>-14494</c:v>
                </c:pt>
                <c:pt idx="6">
                  <c:v>-13832</c:v>
                </c:pt>
                <c:pt idx="7">
                  <c:v>-13802.5</c:v>
                </c:pt>
                <c:pt idx="8">
                  <c:v>-13417.5</c:v>
                </c:pt>
                <c:pt idx="9">
                  <c:v>-12726</c:v>
                </c:pt>
                <c:pt idx="10">
                  <c:v>-11865.5</c:v>
                </c:pt>
                <c:pt idx="11">
                  <c:v>-9864.5</c:v>
                </c:pt>
                <c:pt idx="12">
                  <c:v>-9864</c:v>
                </c:pt>
                <c:pt idx="13">
                  <c:v>-9847</c:v>
                </c:pt>
                <c:pt idx="14">
                  <c:v>-9835.5</c:v>
                </c:pt>
                <c:pt idx="15">
                  <c:v>-9187.5</c:v>
                </c:pt>
                <c:pt idx="16">
                  <c:v>-9167</c:v>
                </c:pt>
                <c:pt idx="17">
                  <c:v>-9158.5</c:v>
                </c:pt>
                <c:pt idx="18">
                  <c:v>0</c:v>
                </c:pt>
                <c:pt idx="19">
                  <c:v>2114.5</c:v>
                </c:pt>
                <c:pt idx="20">
                  <c:v>2114.5</c:v>
                </c:pt>
                <c:pt idx="21">
                  <c:v>2114.5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1A-463E-B41F-4AB877667E3B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-16443</c:v>
                </c:pt>
                <c:pt idx="1">
                  <c:v>-15173.5</c:v>
                </c:pt>
                <c:pt idx="2">
                  <c:v>-14759.5</c:v>
                </c:pt>
                <c:pt idx="3">
                  <c:v>-14663.5</c:v>
                </c:pt>
                <c:pt idx="4">
                  <c:v>-14526</c:v>
                </c:pt>
                <c:pt idx="5">
                  <c:v>-14494</c:v>
                </c:pt>
                <c:pt idx="6">
                  <c:v>-13832</c:v>
                </c:pt>
                <c:pt idx="7">
                  <c:v>-13802.5</c:v>
                </c:pt>
                <c:pt idx="8">
                  <c:v>-13417.5</c:v>
                </c:pt>
                <c:pt idx="9">
                  <c:v>-12726</c:v>
                </c:pt>
                <c:pt idx="10">
                  <c:v>-11865.5</c:v>
                </c:pt>
                <c:pt idx="11">
                  <c:v>-9864.5</c:v>
                </c:pt>
                <c:pt idx="12">
                  <c:v>-9864</c:v>
                </c:pt>
                <c:pt idx="13">
                  <c:v>-9847</c:v>
                </c:pt>
                <c:pt idx="14">
                  <c:v>-9835.5</c:v>
                </c:pt>
                <c:pt idx="15">
                  <c:v>-9187.5</c:v>
                </c:pt>
                <c:pt idx="16">
                  <c:v>-9167</c:v>
                </c:pt>
                <c:pt idx="17">
                  <c:v>-9158.5</c:v>
                </c:pt>
                <c:pt idx="18">
                  <c:v>0</c:v>
                </c:pt>
                <c:pt idx="19">
                  <c:v>2114.5</c:v>
                </c:pt>
                <c:pt idx="20">
                  <c:v>2114.5</c:v>
                </c:pt>
                <c:pt idx="21">
                  <c:v>2114.5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1A-463E-B41F-4AB877667E3B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8">
                    <c:v>0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-16443</c:v>
                </c:pt>
                <c:pt idx="1">
                  <c:v>-15173.5</c:v>
                </c:pt>
                <c:pt idx="2">
                  <c:v>-14759.5</c:v>
                </c:pt>
                <c:pt idx="3">
                  <c:v>-14663.5</c:v>
                </c:pt>
                <c:pt idx="4">
                  <c:v>-14526</c:v>
                </c:pt>
                <c:pt idx="5">
                  <c:v>-14494</c:v>
                </c:pt>
                <c:pt idx="6">
                  <c:v>-13832</c:v>
                </c:pt>
                <c:pt idx="7">
                  <c:v>-13802.5</c:v>
                </c:pt>
                <c:pt idx="8">
                  <c:v>-13417.5</c:v>
                </c:pt>
                <c:pt idx="9">
                  <c:v>-12726</c:v>
                </c:pt>
                <c:pt idx="10">
                  <c:v>-11865.5</c:v>
                </c:pt>
                <c:pt idx="11">
                  <c:v>-9864.5</c:v>
                </c:pt>
                <c:pt idx="12">
                  <c:v>-9864</c:v>
                </c:pt>
                <c:pt idx="13">
                  <c:v>-9847</c:v>
                </c:pt>
                <c:pt idx="14">
                  <c:v>-9835.5</c:v>
                </c:pt>
                <c:pt idx="15">
                  <c:v>-9187.5</c:v>
                </c:pt>
                <c:pt idx="16">
                  <c:v>-9167</c:v>
                </c:pt>
                <c:pt idx="17">
                  <c:v>-9158.5</c:v>
                </c:pt>
                <c:pt idx="18">
                  <c:v>0</c:v>
                </c:pt>
                <c:pt idx="19">
                  <c:v>2114.5</c:v>
                </c:pt>
                <c:pt idx="20">
                  <c:v>2114.5</c:v>
                </c:pt>
                <c:pt idx="21">
                  <c:v>2114.5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1A-463E-B41F-4AB877667E3B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-16443</c:v>
                </c:pt>
                <c:pt idx="1">
                  <c:v>-15173.5</c:v>
                </c:pt>
                <c:pt idx="2">
                  <c:v>-14759.5</c:v>
                </c:pt>
                <c:pt idx="3">
                  <c:v>-14663.5</c:v>
                </c:pt>
                <c:pt idx="4">
                  <c:v>-14526</c:v>
                </c:pt>
                <c:pt idx="5">
                  <c:v>-14494</c:v>
                </c:pt>
                <c:pt idx="6">
                  <c:v>-13832</c:v>
                </c:pt>
                <c:pt idx="7">
                  <c:v>-13802.5</c:v>
                </c:pt>
                <c:pt idx="8">
                  <c:v>-13417.5</c:v>
                </c:pt>
                <c:pt idx="9">
                  <c:v>-12726</c:v>
                </c:pt>
                <c:pt idx="10">
                  <c:v>-11865.5</c:v>
                </c:pt>
                <c:pt idx="11">
                  <c:v>-9864.5</c:v>
                </c:pt>
                <c:pt idx="12">
                  <c:v>-9864</c:v>
                </c:pt>
                <c:pt idx="13">
                  <c:v>-9847</c:v>
                </c:pt>
                <c:pt idx="14">
                  <c:v>-9835.5</c:v>
                </c:pt>
                <c:pt idx="15">
                  <c:v>-9187.5</c:v>
                </c:pt>
                <c:pt idx="16">
                  <c:v>-9167</c:v>
                </c:pt>
                <c:pt idx="17">
                  <c:v>-9158.5</c:v>
                </c:pt>
                <c:pt idx="18">
                  <c:v>0</c:v>
                </c:pt>
                <c:pt idx="19">
                  <c:v>2114.5</c:v>
                </c:pt>
                <c:pt idx="20">
                  <c:v>2114.5</c:v>
                </c:pt>
                <c:pt idx="21">
                  <c:v>2114.5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1.0571300085158997E-3</c:v>
                </c:pt>
                <c:pt idx="1">
                  <c:v>9.2780215672952078E-4</c:v>
                </c:pt>
                <c:pt idx="2">
                  <c:v>8.8562670919934295E-4</c:v>
                </c:pt>
                <c:pt idx="3">
                  <c:v>8.7584689527930165E-4</c:v>
                </c:pt>
                <c:pt idx="4">
                  <c:v>8.6183934930007594E-4</c:v>
                </c:pt>
                <c:pt idx="5">
                  <c:v>8.5857941132672891E-4</c:v>
                </c:pt>
                <c:pt idx="6">
                  <c:v>7.9113944450311113E-4</c:v>
                </c:pt>
                <c:pt idx="7">
                  <c:v>7.8813418918393177E-4</c:v>
                </c:pt>
                <c:pt idx="8">
                  <c:v>7.4891306044209982E-4</c:v>
                </c:pt>
                <c:pt idx="9">
                  <c:v>6.7846783829930268E-4</c:v>
                </c:pt>
                <c:pt idx="10">
                  <c:v>5.9080606873476629E-4</c:v>
                </c:pt>
                <c:pt idx="11">
                  <c:v>3.8695807233890653E-4</c:v>
                </c:pt>
                <c:pt idx="12">
                  <c:v>3.8690713580807304E-4</c:v>
                </c:pt>
                <c:pt idx="13">
                  <c:v>3.8517529375973222E-4</c:v>
                </c:pt>
                <c:pt idx="14">
                  <c:v>3.8400375355056066E-4</c:v>
                </c:pt>
                <c:pt idx="15">
                  <c:v>3.1799000959028233E-4</c:v>
                </c:pt>
                <c:pt idx="16">
                  <c:v>3.1590161182610676E-4</c:v>
                </c:pt>
                <c:pt idx="17">
                  <c:v>3.1503569080193645E-4</c:v>
                </c:pt>
                <c:pt idx="18">
                  <c:v>-6.1796874447616517E-4</c:v>
                </c:pt>
                <c:pt idx="19">
                  <c:v>-8.3337933337124031E-4</c:v>
                </c:pt>
                <c:pt idx="20">
                  <c:v>-8.3337933337124031E-4</c:v>
                </c:pt>
                <c:pt idx="21">
                  <c:v>-8.3337933337124031E-4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1A-463E-B41F-4AB877667E3B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-16443</c:v>
                </c:pt>
                <c:pt idx="1">
                  <c:v>-15173.5</c:v>
                </c:pt>
                <c:pt idx="2">
                  <c:v>-14759.5</c:v>
                </c:pt>
                <c:pt idx="3">
                  <c:v>-14663.5</c:v>
                </c:pt>
                <c:pt idx="4">
                  <c:v>-14526</c:v>
                </c:pt>
                <c:pt idx="5">
                  <c:v>-14494</c:v>
                </c:pt>
                <c:pt idx="6">
                  <c:v>-13832</c:v>
                </c:pt>
                <c:pt idx="7">
                  <c:v>-13802.5</c:v>
                </c:pt>
                <c:pt idx="8">
                  <c:v>-13417.5</c:v>
                </c:pt>
                <c:pt idx="9">
                  <c:v>-12726</c:v>
                </c:pt>
                <c:pt idx="10">
                  <c:v>-11865.5</c:v>
                </c:pt>
                <c:pt idx="11">
                  <c:v>-9864.5</c:v>
                </c:pt>
                <c:pt idx="12">
                  <c:v>-9864</c:v>
                </c:pt>
                <c:pt idx="13">
                  <c:v>-9847</c:v>
                </c:pt>
                <c:pt idx="14">
                  <c:v>-9835.5</c:v>
                </c:pt>
                <c:pt idx="15">
                  <c:v>-9187.5</c:v>
                </c:pt>
                <c:pt idx="16">
                  <c:v>-9167</c:v>
                </c:pt>
                <c:pt idx="17">
                  <c:v>-9158.5</c:v>
                </c:pt>
                <c:pt idx="18">
                  <c:v>0</c:v>
                </c:pt>
                <c:pt idx="19">
                  <c:v>2114.5</c:v>
                </c:pt>
                <c:pt idx="20">
                  <c:v>2114.5</c:v>
                </c:pt>
                <c:pt idx="21">
                  <c:v>2114.5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1A-463E-B41F-4AB877667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034392"/>
        <c:axId val="1"/>
      </c:scatterChart>
      <c:valAx>
        <c:axId val="821034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034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42857142857143"/>
          <c:y val="0.92375366568914952"/>
          <c:w val="0.7924812030075187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400050</xdr:colOff>
      <xdr:row>18</xdr:row>
      <xdr:rowOff>104776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3372EA7-D794-BE3C-9FB8-FC8FD12F5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25" customFormat="1" ht="12.95" customHeight="1" x14ac:dyDescent="0.2">
      <c r="A2" s="25" t="s">
        <v>24</v>
      </c>
      <c r="B2" s="25" t="s">
        <v>42</v>
      </c>
      <c r="C2" s="26"/>
      <c r="D2" s="26"/>
      <c r="E2" s="25" t="s">
        <v>40</v>
      </c>
      <c r="F2" s="25" t="s">
        <v>126</v>
      </c>
    </row>
    <row r="3" spans="1:7" s="25" customFormat="1" ht="12.95" customHeight="1" thickBot="1" x14ac:dyDescent="0.25"/>
    <row r="4" spans="1:7" s="25" customFormat="1" ht="12.95" customHeight="1" thickTop="1" thickBot="1" x14ac:dyDescent="0.25">
      <c r="A4" s="27" t="s">
        <v>0</v>
      </c>
      <c r="C4" s="28" t="s">
        <v>39</v>
      </c>
      <c r="D4" s="29" t="s">
        <v>39</v>
      </c>
    </row>
    <row r="5" spans="1:7" s="25" customFormat="1" ht="12.95" customHeight="1" x14ac:dyDescent="0.2"/>
    <row r="6" spans="1:7" s="25" customFormat="1" ht="12.95" customHeight="1" x14ac:dyDescent="0.2">
      <c r="A6" s="27" t="s">
        <v>1</v>
      </c>
    </row>
    <row r="7" spans="1:7" s="25" customFormat="1" ht="12.95" customHeight="1" x14ac:dyDescent="0.2">
      <c r="A7" s="25" t="s">
        <v>2</v>
      </c>
      <c r="C7" s="55">
        <v>52501.677000000003</v>
      </c>
      <c r="D7" s="31" t="s">
        <v>43</v>
      </c>
    </row>
    <row r="8" spans="1:7" s="25" customFormat="1" ht="12.95" customHeight="1" x14ac:dyDescent="0.2">
      <c r="A8" s="25" t="s">
        <v>3</v>
      </c>
      <c r="C8" s="55">
        <v>1.6526989000000001</v>
      </c>
      <c r="D8" s="31" t="s">
        <v>43</v>
      </c>
    </row>
    <row r="9" spans="1:7" s="25" customFormat="1" ht="12.95" customHeight="1" x14ac:dyDescent="0.2">
      <c r="A9" s="32" t="s">
        <v>29</v>
      </c>
      <c r="C9" s="33">
        <v>-9.5</v>
      </c>
      <c r="D9" s="25" t="s">
        <v>30</v>
      </c>
    </row>
    <row r="10" spans="1:7" s="25" customFormat="1" ht="12.95" customHeight="1" thickBot="1" x14ac:dyDescent="0.25">
      <c r="C10" s="34" t="s">
        <v>20</v>
      </c>
      <c r="D10" s="34" t="s">
        <v>21</v>
      </c>
    </row>
    <row r="11" spans="1:7" s="25" customFormat="1" ht="12.95" customHeight="1" x14ac:dyDescent="0.2">
      <c r="A11" s="25" t="s">
        <v>15</v>
      </c>
      <c r="C11" s="35">
        <f ca="1">INTERCEPT(INDIRECT($G$11):G992,INDIRECT($F$11):F992)</f>
        <v>-6.1796874447616517E-4</v>
      </c>
      <c r="D11" s="26"/>
      <c r="F11" s="36" t="str">
        <f>"F"&amp;E19</f>
        <v>F21</v>
      </c>
      <c r="G11" s="35" t="str">
        <f>"G"&amp;E19</f>
        <v>G21</v>
      </c>
    </row>
    <row r="12" spans="1:7" s="25" customFormat="1" ht="12.95" customHeight="1" x14ac:dyDescent="0.2">
      <c r="A12" s="25" t="s">
        <v>16</v>
      </c>
      <c r="C12" s="35">
        <f ca="1">SLOPE(INDIRECT($G$11):G992,INDIRECT($F$11):F992)</f>
        <v>-1.0187306166709632E-7</v>
      </c>
      <c r="D12" s="26"/>
    </row>
    <row r="13" spans="1:7" s="25" customFormat="1" ht="12.95" customHeight="1" x14ac:dyDescent="0.2">
      <c r="A13" s="25" t="s">
        <v>19</v>
      </c>
      <c r="C13" s="26" t="s">
        <v>13</v>
      </c>
      <c r="D13" s="37" t="s">
        <v>36</v>
      </c>
      <c r="E13" s="33">
        <v>1</v>
      </c>
    </row>
    <row r="14" spans="1:7" s="25" customFormat="1" ht="12.95" customHeight="1" x14ac:dyDescent="0.2">
      <c r="D14" s="37" t="s">
        <v>31</v>
      </c>
      <c r="E14" s="38">
        <f ca="1">NOW()+15018.5+$C$9/24</f>
        <v>60373.78301018518</v>
      </c>
    </row>
    <row r="15" spans="1:7" s="25" customFormat="1" ht="12.95" customHeight="1" x14ac:dyDescent="0.2">
      <c r="A15" s="39" t="s">
        <v>17</v>
      </c>
      <c r="C15" s="40">
        <f ca="1">(C7+C11)+(C8+C12)*INT(MAX(F21:F3533))</f>
        <v>55995.481641271603</v>
      </c>
      <c r="D15" s="37" t="s">
        <v>37</v>
      </c>
      <c r="E15" s="38">
        <f ca="1">ROUND(2*(E14-$C$7)/$C$8,0)/2+E13</f>
        <v>4764</v>
      </c>
    </row>
    <row r="16" spans="1:7" s="25" customFormat="1" ht="12.95" customHeight="1" x14ac:dyDescent="0.2">
      <c r="A16" s="27" t="s">
        <v>4</v>
      </c>
      <c r="C16" s="41">
        <f ca="1">+C8+C12</f>
        <v>1.6526987981269383</v>
      </c>
      <c r="D16" s="37" t="s">
        <v>38</v>
      </c>
      <c r="E16" s="35">
        <f ca="1">ROUND(2*(E14-$C$15)/$C$16,0)/2+E13</f>
        <v>2650</v>
      </c>
    </row>
    <row r="17" spans="1:18" s="25" customFormat="1" ht="12.95" customHeight="1" thickBot="1" x14ac:dyDescent="0.25">
      <c r="A17" s="37" t="s">
        <v>28</v>
      </c>
      <c r="C17" s="25">
        <f>COUNT(C21:C2191)</f>
        <v>22</v>
      </c>
      <c r="D17" s="37" t="s">
        <v>32</v>
      </c>
      <c r="E17" s="42">
        <f ca="1">+$C$15+$C$16*E16-15018.5-$C$9/24</f>
        <v>45357.029289641323</v>
      </c>
    </row>
    <row r="18" spans="1:18" s="25" customFormat="1" ht="12.95" customHeight="1" thickTop="1" thickBot="1" x14ac:dyDescent="0.25">
      <c r="A18" s="27" t="s">
        <v>5</v>
      </c>
      <c r="C18" s="43">
        <f ca="1">+C15</f>
        <v>55995.481641271603</v>
      </c>
      <c r="D18" s="44">
        <f ca="1">+C16</f>
        <v>1.6526987981269383</v>
      </c>
      <c r="E18" s="45" t="s">
        <v>33</v>
      </c>
    </row>
    <row r="19" spans="1:18" s="25" customFormat="1" ht="12.95" customHeight="1" thickTop="1" x14ac:dyDescent="0.2">
      <c r="A19" s="46" t="s">
        <v>34</v>
      </c>
      <c r="E19" s="47">
        <v>21</v>
      </c>
    </row>
    <row r="20" spans="1:18" s="25" customFormat="1" ht="12.95" customHeight="1" thickBot="1" x14ac:dyDescent="0.25">
      <c r="A20" s="34" t="s">
        <v>6</v>
      </c>
      <c r="B20" s="34" t="s">
        <v>7</v>
      </c>
      <c r="C20" s="34" t="s">
        <v>8</v>
      </c>
      <c r="D20" s="34" t="s">
        <v>12</v>
      </c>
      <c r="E20" s="34" t="s">
        <v>9</v>
      </c>
      <c r="F20" s="34" t="s">
        <v>10</v>
      </c>
      <c r="G20" s="34" t="s">
        <v>11</v>
      </c>
      <c r="H20" s="48" t="s">
        <v>127</v>
      </c>
      <c r="I20" s="48" t="s">
        <v>48</v>
      </c>
      <c r="J20" s="48" t="s">
        <v>18</v>
      </c>
      <c r="K20" s="48" t="s">
        <v>128</v>
      </c>
      <c r="L20" s="48" t="s">
        <v>25</v>
      </c>
      <c r="M20" s="48" t="s">
        <v>26</v>
      </c>
      <c r="N20" s="48" t="s">
        <v>27</v>
      </c>
      <c r="O20" s="48" t="s">
        <v>23</v>
      </c>
      <c r="P20" s="49" t="s">
        <v>22</v>
      </c>
      <c r="Q20" s="34" t="s">
        <v>14</v>
      </c>
      <c r="R20" s="50" t="s">
        <v>35</v>
      </c>
    </row>
    <row r="21" spans="1:18" s="25" customFormat="1" ht="12.95" customHeight="1" x14ac:dyDescent="0.2">
      <c r="A21" s="51" t="s">
        <v>62</v>
      </c>
      <c r="B21" s="52" t="s">
        <v>117</v>
      </c>
      <c r="C21" s="53">
        <v>25326.329000000002</v>
      </c>
      <c r="D21" s="30"/>
      <c r="E21" s="25">
        <f t="shared" ref="E21:E42" si="0">+(C21-C$7)/C$8</f>
        <v>-16443.012093733469</v>
      </c>
      <c r="F21" s="25">
        <f t="shared" ref="F21:F42" si="1">ROUND(2*E21,0)/2</f>
        <v>-16443</v>
      </c>
      <c r="G21" s="25">
        <f t="shared" ref="G21:G42" si="2">+C21-(C$7+F21*C$8)</f>
        <v>-1.9987300001957919E-2</v>
      </c>
      <c r="K21" s="25">
        <f t="shared" ref="K21:K38" si="3">+G21</f>
        <v>-1.9987300001957919E-2</v>
      </c>
      <c r="O21" s="25">
        <f t="shared" ref="O21:O42" ca="1" si="4">+C$11+C$12*$F21</f>
        <v>1.0571300085158997E-3</v>
      </c>
      <c r="Q21" s="54">
        <f t="shared" ref="Q21:Q42" si="5">+C21-15018.5</f>
        <v>10307.829000000002</v>
      </c>
    </row>
    <row r="22" spans="1:18" s="25" customFormat="1" ht="12.95" customHeight="1" x14ac:dyDescent="0.2">
      <c r="A22" s="51" t="s">
        <v>62</v>
      </c>
      <c r="B22" s="52" t="s">
        <v>45</v>
      </c>
      <c r="C22" s="53">
        <v>27424.507000000001</v>
      </c>
      <c r="D22" s="30"/>
      <c r="E22" s="25">
        <f t="shared" si="0"/>
        <v>-15173.4656566904</v>
      </c>
      <c r="F22" s="25">
        <f t="shared" si="1"/>
        <v>-15173.5</v>
      </c>
      <c r="G22" s="25">
        <f t="shared" si="2"/>
        <v>5.6759150000289083E-2</v>
      </c>
      <c r="K22" s="25">
        <f t="shared" si="3"/>
        <v>5.6759150000289083E-2</v>
      </c>
      <c r="O22" s="25">
        <f t="shared" ca="1" si="4"/>
        <v>9.2780215672952078E-4</v>
      </c>
      <c r="Q22" s="54">
        <f t="shared" si="5"/>
        <v>12406.007000000001</v>
      </c>
    </row>
    <row r="23" spans="1:18" s="25" customFormat="1" ht="12.95" customHeight="1" x14ac:dyDescent="0.2">
      <c r="A23" s="51" t="s">
        <v>62</v>
      </c>
      <c r="B23" s="52" t="s">
        <v>45</v>
      </c>
      <c r="C23" s="53">
        <v>28108.62</v>
      </c>
      <c r="D23" s="30"/>
      <c r="E23" s="25">
        <f t="shared" si="0"/>
        <v>-14759.528792570747</v>
      </c>
      <c r="F23" s="25">
        <f t="shared" si="1"/>
        <v>-14759.5</v>
      </c>
      <c r="G23" s="25">
        <f t="shared" si="2"/>
        <v>-4.7585450003680307E-2</v>
      </c>
      <c r="K23" s="25">
        <f t="shared" si="3"/>
        <v>-4.7585450003680307E-2</v>
      </c>
      <c r="O23" s="25">
        <f t="shared" ca="1" si="4"/>
        <v>8.8562670919934295E-4</v>
      </c>
      <c r="Q23" s="54">
        <f t="shared" si="5"/>
        <v>13090.119999999999</v>
      </c>
    </row>
    <row r="24" spans="1:18" s="25" customFormat="1" ht="12.95" customHeight="1" x14ac:dyDescent="0.2">
      <c r="A24" s="51" t="s">
        <v>62</v>
      </c>
      <c r="B24" s="52" t="s">
        <v>45</v>
      </c>
      <c r="C24" s="53">
        <v>28267.327000000001</v>
      </c>
      <c r="D24" s="30"/>
      <c r="E24" s="25">
        <f t="shared" si="0"/>
        <v>-14663.499806286554</v>
      </c>
      <c r="F24" s="25">
        <f t="shared" si="1"/>
        <v>-14663.5</v>
      </c>
      <c r="G24" s="25">
        <f t="shared" si="2"/>
        <v>3.2015000033425167E-4</v>
      </c>
      <c r="K24" s="25">
        <f t="shared" si="3"/>
        <v>3.2015000033425167E-4</v>
      </c>
      <c r="O24" s="25">
        <f t="shared" ca="1" si="4"/>
        <v>8.7584689527930165E-4</v>
      </c>
      <c r="Q24" s="54">
        <f t="shared" si="5"/>
        <v>13248.827000000001</v>
      </c>
    </row>
    <row r="25" spans="1:18" s="25" customFormat="1" ht="12.95" customHeight="1" x14ac:dyDescent="0.2">
      <c r="A25" s="51" t="s">
        <v>62</v>
      </c>
      <c r="B25" s="52" t="s">
        <v>117</v>
      </c>
      <c r="C25" s="53">
        <v>28494.628000000001</v>
      </c>
      <c r="D25" s="30"/>
      <c r="E25" s="25">
        <f t="shared" si="0"/>
        <v>-14525.966587138166</v>
      </c>
      <c r="F25" s="25">
        <f t="shared" si="1"/>
        <v>-14526</v>
      </c>
      <c r="G25" s="25">
        <f t="shared" si="2"/>
        <v>5.5221399998117704E-2</v>
      </c>
      <c r="K25" s="25">
        <f t="shared" si="3"/>
        <v>5.5221399998117704E-2</v>
      </c>
      <c r="O25" s="25">
        <f t="shared" ca="1" si="4"/>
        <v>8.6183934930007594E-4</v>
      </c>
      <c r="Q25" s="54">
        <f t="shared" si="5"/>
        <v>13476.128000000001</v>
      </c>
    </row>
    <row r="26" spans="1:18" x14ac:dyDescent="0.2">
      <c r="A26" s="22" t="s">
        <v>62</v>
      </c>
      <c r="B26" s="24" t="s">
        <v>117</v>
      </c>
      <c r="C26" s="23">
        <v>28547.448</v>
      </c>
      <c r="D26" s="4"/>
      <c r="E26">
        <f t="shared" si="0"/>
        <v>-14494.006742546995</v>
      </c>
      <c r="F26">
        <f t="shared" si="1"/>
        <v>-14494</v>
      </c>
      <c r="G26">
        <f t="shared" si="2"/>
        <v>-1.1143400002765702E-2</v>
      </c>
      <c r="K26">
        <f t="shared" si="3"/>
        <v>-1.1143400002765702E-2</v>
      </c>
      <c r="O26">
        <f t="shared" ca="1" si="4"/>
        <v>8.5857941132672891E-4</v>
      </c>
      <c r="Q26" s="2">
        <f t="shared" si="5"/>
        <v>13528.948</v>
      </c>
    </row>
    <row r="27" spans="1:18" x14ac:dyDescent="0.2">
      <c r="A27" s="22" t="s">
        <v>62</v>
      </c>
      <c r="B27" s="24" t="s">
        <v>117</v>
      </c>
      <c r="C27" s="23">
        <v>29641.528999999999</v>
      </c>
      <c r="D27" s="4"/>
      <c r="E27">
        <f t="shared" si="0"/>
        <v>-13832.01017438809</v>
      </c>
      <c r="F27">
        <f t="shared" si="1"/>
        <v>-13832</v>
      </c>
      <c r="G27">
        <f t="shared" si="2"/>
        <v>-1.6815200004202779E-2</v>
      </c>
      <c r="K27">
        <f t="shared" si="3"/>
        <v>-1.6815200004202779E-2</v>
      </c>
      <c r="O27">
        <f t="shared" ca="1" si="4"/>
        <v>7.9113944450311113E-4</v>
      </c>
      <c r="Q27" s="2">
        <f t="shared" si="5"/>
        <v>14623.028999999999</v>
      </c>
    </row>
    <row r="28" spans="1:18" x14ac:dyDescent="0.2">
      <c r="A28" s="22" t="s">
        <v>62</v>
      </c>
      <c r="B28" s="24" t="s">
        <v>45</v>
      </c>
      <c r="C28" s="23">
        <v>29690.296999999999</v>
      </c>
      <c r="D28" s="4"/>
      <c r="E28">
        <f t="shared" si="0"/>
        <v>-13802.502077057112</v>
      </c>
      <c r="F28">
        <f t="shared" si="1"/>
        <v>-13802.5</v>
      </c>
      <c r="G28">
        <f t="shared" si="2"/>
        <v>-3.4327500034123659E-3</v>
      </c>
      <c r="K28">
        <f t="shared" si="3"/>
        <v>-3.4327500034123659E-3</v>
      </c>
      <c r="O28">
        <f t="shared" ca="1" si="4"/>
        <v>7.8813418918393177E-4</v>
      </c>
      <c r="Q28" s="2">
        <f t="shared" si="5"/>
        <v>14671.796999999999</v>
      </c>
    </row>
    <row r="29" spans="1:18" x14ac:dyDescent="0.2">
      <c r="A29" s="22" t="s">
        <v>62</v>
      </c>
      <c r="B29" s="24" t="s">
        <v>45</v>
      </c>
      <c r="C29" s="23">
        <v>30326.563999999998</v>
      </c>
      <c r="D29" s="4"/>
      <c r="E29">
        <f t="shared" si="0"/>
        <v>-13417.51543490469</v>
      </c>
      <c r="F29">
        <f t="shared" si="1"/>
        <v>-13417.5</v>
      </c>
      <c r="G29">
        <f t="shared" si="2"/>
        <v>-2.5509250004688511E-2</v>
      </c>
      <c r="K29">
        <f t="shared" si="3"/>
        <v>-2.5509250004688511E-2</v>
      </c>
      <c r="O29">
        <f t="shared" ca="1" si="4"/>
        <v>7.4891306044209982E-4</v>
      </c>
      <c r="Q29" s="2">
        <f t="shared" si="5"/>
        <v>15308.063999999998</v>
      </c>
    </row>
    <row r="30" spans="1:18" x14ac:dyDescent="0.2">
      <c r="A30" s="22" t="s">
        <v>62</v>
      </c>
      <c r="B30" s="24" t="s">
        <v>117</v>
      </c>
      <c r="C30" s="23">
        <v>31469.467000000001</v>
      </c>
      <c r="D30" s="4"/>
      <c r="E30">
        <f t="shared" si="0"/>
        <v>-12725.978095586559</v>
      </c>
      <c r="F30">
        <f t="shared" si="1"/>
        <v>-12726</v>
      </c>
      <c r="G30">
        <f t="shared" si="2"/>
        <v>3.6201399998390116E-2</v>
      </c>
      <c r="K30">
        <f t="shared" si="3"/>
        <v>3.6201399998390116E-2</v>
      </c>
      <c r="O30">
        <f t="shared" ca="1" si="4"/>
        <v>6.7846783829930268E-4</v>
      </c>
      <c r="Q30" s="2">
        <f t="shared" si="5"/>
        <v>16450.967000000001</v>
      </c>
    </row>
    <row r="31" spans="1:18" x14ac:dyDescent="0.2">
      <c r="A31" s="22" t="s">
        <v>62</v>
      </c>
      <c r="B31" s="24" t="s">
        <v>45</v>
      </c>
      <c r="C31" s="23">
        <v>32891.595999999998</v>
      </c>
      <c r="D31" s="4"/>
      <c r="E31">
        <f t="shared" si="0"/>
        <v>-11865.489230978495</v>
      </c>
      <c r="F31">
        <f t="shared" si="1"/>
        <v>-11865.5</v>
      </c>
      <c r="G31">
        <f t="shared" si="2"/>
        <v>1.7797949993109796E-2</v>
      </c>
      <c r="K31">
        <f t="shared" si="3"/>
        <v>1.7797949993109796E-2</v>
      </c>
      <c r="O31">
        <f t="shared" ca="1" si="4"/>
        <v>5.9080606873476629E-4</v>
      </c>
      <c r="Q31" s="2">
        <f t="shared" si="5"/>
        <v>17873.095999999998</v>
      </c>
    </row>
    <row r="32" spans="1:18" x14ac:dyDescent="0.2">
      <c r="A32" s="22" t="s">
        <v>62</v>
      </c>
      <c r="B32" s="24" t="s">
        <v>45</v>
      </c>
      <c r="C32" s="23">
        <v>36198.624000000003</v>
      </c>
      <c r="D32" s="4"/>
      <c r="E32">
        <f t="shared" si="0"/>
        <v>-9864.5028444080162</v>
      </c>
      <c r="F32">
        <f t="shared" si="1"/>
        <v>-9864.5</v>
      </c>
      <c r="G32">
        <f t="shared" si="2"/>
        <v>-4.7009499976411462E-3</v>
      </c>
      <c r="K32">
        <f t="shared" si="3"/>
        <v>-4.7009499976411462E-3</v>
      </c>
      <c r="O32">
        <f t="shared" ca="1" si="4"/>
        <v>3.8695807233890653E-4</v>
      </c>
      <c r="Q32" s="2">
        <f t="shared" si="5"/>
        <v>21180.124000000003</v>
      </c>
    </row>
    <row r="33" spans="1:17" x14ac:dyDescent="0.2">
      <c r="A33" s="22" t="s">
        <v>62</v>
      </c>
      <c r="B33" s="24" t="s">
        <v>117</v>
      </c>
      <c r="C33" s="23">
        <v>36199.474000000002</v>
      </c>
      <c r="D33" s="4"/>
      <c r="E33">
        <f t="shared" si="0"/>
        <v>-9863.9885341485988</v>
      </c>
      <c r="F33">
        <f t="shared" si="1"/>
        <v>-9864</v>
      </c>
      <c r="G33">
        <f t="shared" si="2"/>
        <v>1.8949600002088118E-2</v>
      </c>
      <c r="K33">
        <f t="shared" si="3"/>
        <v>1.8949600002088118E-2</v>
      </c>
      <c r="O33">
        <f t="shared" ca="1" si="4"/>
        <v>3.8690713580807304E-4</v>
      </c>
      <c r="Q33" s="2">
        <f t="shared" si="5"/>
        <v>21180.974000000002</v>
      </c>
    </row>
    <row r="34" spans="1:17" x14ac:dyDescent="0.2">
      <c r="A34" s="22" t="s">
        <v>62</v>
      </c>
      <c r="B34" s="24" t="s">
        <v>117</v>
      </c>
      <c r="C34" s="23">
        <v>36227.553</v>
      </c>
      <c r="D34" s="4"/>
      <c r="E34">
        <f t="shared" si="0"/>
        <v>-9846.9987485318725</v>
      </c>
      <c r="F34">
        <f t="shared" si="1"/>
        <v>-9847</v>
      </c>
      <c r="G34">
        <f t="shared" si="2"/>
        <v>2.0682999966084026E-3</v>
      </c>
      <c r="K34">
        <f t="shared" si="3"/>
        <v>2.0682999966084026E-3</v>
      </c>
      <c r="O34">
        <f t="shared" ca="1" si="4"/>
        <v>3.8517529375973222E-4</v>
      </c>
      <c r="Q34" s="2">
        <f t="shared" si="5"/>
        <v>21209.053</v>
      </c>
    </row>
    <row r="35" spans="1:17" x14ac:dyDescent="0.2">
      <c r="A35" s="22" t="s">
        <v>62</v>
      </c>
      <c r="B35" s="24" t="s">
        <v>45</v>
      </c>
      <c r="C35" s="23">
        <v>36246.540999999997</v>
      </c>
      <c r="D35" s="4"/>
      <c r="E35">
        <f t="shared" si="0"/>
        <v>-9835.509662407354</v>
      </c>
      <c r="F35">
        <f t="shared" si="1"/>
        <v>-9835.5</v>
      </c>
      <c r="G35">
        <f t="shared" si="2"/>
        <v>-1.596905000769766E-2</v>
      </c>
      <c r="K35">
        <f t="shared" si="3"/>
        <v>-1.596905000769766E-2</v>
      </c>
      <c r="O35">
        <f t="shared" ca="1" si="4"/>
        <v>3.8400375355056066E-4</v>
      </c>
      <c r="Q35" s="2">
        <f t="shared" si="5"/>
        <v>21228.040999999997</v>
      </c>
    </row>
    <row r="36" spans="1:17" x14ac:dyDescent="0.2">
      <c r="A36" s="22" t="s">
        <v>62</v>
      </c>
      <c r="B36" s="24" t="s">
        <v>45</v>
      </c>
      <c r="C36" s="23">
        <v>37317.512000000002</v>
      </c>
      <c r="D36" s="4"/>
      <c r="E36">
        <f t="shared" si="0"/>
        <v>-9187.4962825956991</v>
      </c>
      <c r="F36">
        <f t="shared" si="1"/>
        <v>-9187.5</v>
      </c>
      <c r="G36">
        <f t="shared" si="2"/>
        <v>6.1437499971361831E-3</v>
      </c>
      <c r="K36">
        <f t="shared" si="3"/>
        <v>6.1437499971361831E-3</v>
      </c>
      <c r="O36">
        <f t="shared" ca="1" si="4"/>
        <v>3.1799000959028233E-4</v>
      </c>
      <c r="Q36" s="2">
        <f t="shared" si="5"/>
        <v>22299.012000000002</v>
      </c>
    </row>
    <row r="37" spans="1:17" x14ac:dyDescent="0.2">
      <c r="A37" s="22" t="s">
        <v>62</v>
      </c>
      <c r="B37" s="24" t="s">
        <v>117</v>
      </c>
      <c r="C37" s="23">
        <v>37351.381999999998</v>
      </c>
      <c r="D37" s="4"/>
      <c r="E37">
        <f t="shared" si="0"/>
        <v>-9167.0025314351005</v>
      </c>
      <c r="F37">
        <f t="shared" si="1"/>
        <v>-9167</v>
      </c>
      <c r="G37">
        <f t="shared" si="2"/>
        <v>-4.1837000026134774E-3</v>
      </c>
      <c r="K37">
        <f t="shared" si="3"/>
        <v>-4.1837000026134774E-3</v>
      </c>
      <c r="O37">
        <f t="shared" ca="1" si="4"/>
        <v>3.1590161182610676E-4</v>
      </c>
      <c r="Q37" s="2">
        <f t="shared" si="5"/>
        <v>22332.881999999998</v>
      </c>
    </row>
    <row r="38" spans="1:17" x14ac:dyDescent="0.2">
      <c r="A38" s="22" t="s">
        <v>62</v>
      </c>
      <c r="B38" s="24" t="s">
        <v>45</v>
      </c>
      <c r="C38" s="23">
        <v>37365.392999999996</v>
      </c>
      <c r="D38" s="4"/>
      <c r="E38">
        <f t="shared" si="0"/>
        <v>-9158.5248831471999</v>
      </c>
      <c r="F38">
        <f t="shared" si="1"/>
        <v>-9158.5</v>
      </c>
      <c r="G38">
        <f t="shared" si="2"/>
        <v>-4.1124350005702581E-2</v>
      </c>
      <c r="K38">
        <f t="shared" si="3"/>
        <v>-4.1124350005702581E-2</v>
      </c>
      <c r="O38">
        <f t="shared" ca="1" si="4"/>
        <v>3.1503569080193645E-4</v>
      </c>
      <c r="Q38" s="2">
        <f t="shared" si="5"/>
        <v>22346.892999999996</v>
      </c>
    </row>
    <row r="39" spans="1:17" x14ac:dyDescent="0.2">
      <c r="A39" t="str">
        <f>D$7</f>
        <v>Kreiner</v>
      </c>
      <c r="C39" s="4">
        <f>C$7</f>
        <v>52501.677000000003</v>
      </c>
      <c r="D39" s="4" t="s">
        <v>13</v>
      </c>
      <c r="E39">
        <f t="shared" si="0"/>
        <v>0</v>
      </c>
      <c r="F39">
        <f t="shared" si="1"/>
        <v>0</v>
      </c>
      <c r="G39">
        <f t="shared" si="2"/>
        <v>0</v>
      </c>
      <c r="H39">
        <f>+G39</f>
        <v>0</v>
      </c>
      <c r="O39">
        <f t="shared" ca="1" si="4"/>
        <v>-6.1796874447616517E-4</v>
      </c>
      <c r="Q39" s="2">
        <f t="shared" si="5"/>
        <v>37483.177000000003</v>
      </c>
    </row>
    <row r="40" spans="1:17" x14ac:dyDescent="0.2">
      <c r="A40" s="6" t="s">
        <v>44</v>
      </c>
      <c r="B40" s="7" t="s">
        <v>45</v>
      </c>
      <c r="C40" s="8">
        <v>55996.31033</v>
      </c>
      <c r="D40" s="8">
        <v>4.0000000000000002E-4</v>
      </c>
      <c r="E40">
        <f t="shared" si="0"/>
        <v>2114.50091120651</v>
      </c>
      <c r="F40">
        <f t="shared" si="1"/>
        <v>2114.5</v>
      </c>
      <c r="G40">
        <f t="shared" si="2"/>
        <v>1.5059500001370907E-3</v>
      </c>
      <c r="I40">
        <f>+G40</f>
        <v>1.5059500001370907E-3</v>
      </c>
      <c r="O40">
        <f t="shared" ca="1" si="4"/>
        <v>-8.3337933337124031E-4</v>
      </c>
      <c r="Q40" s="2">
        <f t="shared" si="5"/>
        <v>40977.81033</v>
      </c>
    </row>
    <row r="41" spans="1:17" x14ac:dyDescent="0.2">
      <c r="A41" s="6" t="s">
        <v>44</v>
      </c>
      <c r="B41" s="7" t="s">
        <v>45</v>
      </c>
      <c r="C41" s="8">
        <v>55996.310640000003</v>
      </c>
      <c r="D41" s="8">
        <v>4.0000000000000002E-4</v>
      </c>
      <c r="E41">
        <f t="shared" si="0"/>
        <v>2114.501098778489</v>
      </c>
      <c r="F41">
        <f t="shared" si="1"/>
        <v>2114.5</v>
      </c>
      <c r="G41">
        <f t="shared" si="2"/>
        <v>1.8159500032197684E-3</v>
      </c>
      <c r="I41">
        <f>+G41</f>
        <v>1.8159500032197684E-3</v>
      </c>
      <c r="O41">
        <f t="shared" ca="1" si="4"/>
        <v>-8.3337933337124031E-4</v>
      </c>
      <c r="Q41" s="2">
        <f t="shared" si="5"/>
        <v>40977.810640000003</v>
      </c>
    </row>
    <row r="42" spans="1:17" x14ac:dyDescent="0.2">
      <c r="A42" s="6" t="s">
        <v>44</v>
      </c>
      <c r="B42" s="7" t="s">
        <v>45</v>
      </c>
      <c r="C42" s="8">
        <v>55996.31093</v>
      </c>
      <c r="D42" s="8">
        <v>4.0000000000000002E-4</v>
      </c>
      <c r="E42">
        <f t="shared" si="0"/>
        <v>2114.5012742490458</v>
      </c>
      <c r="F42">
        <f t="shared" si="1"/>
        <v>2114.5</v>
      </c>
      <c r="G42">
        <f t="shared" si="2"/>
        <v>2.105949999531731E-3</v>
      </c>
      <c r="I42">
        <f>+G42</f>
        <v>2.105949999531731E-3</v>
      </c>
      <c r="O42">
        <f t="shared" ca="1" si="4"/>
        <v>-8.3337933337124031E-4</v>
      </c>
      <c r="Q42" s="2">
        <f t="shared" si="5"/>
        <v>40977.81093</v>
      </c>
    </row>
    <row r="43" spans="1:17" x14ac:dyDescent="0.2">
      <c r="B43" s="3"/>
      <c r="C43" s="4"/>
      <c r="D43" s="4"/>
    </row>
    <row r="44" spans="1:17" x14ac:dyDescent="0.2">
      <c r="C44" s="4"/>
      <c r="D44" s="4"/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8"/>
  <sheetViews>
    <sheetView topLeftCell="A8" workbookViewId="0">
      <selection activeCell="A14" sqref="A14:C31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9" t="s">
        <v>46</v>
      </c>
      <c r="I1" s="10" t="s">
        <v>47</v>
      </c>
      <c r="J1" s="11" t="s">
        <v>48</v>
      </c>
    </row>
    <row r="2" spans="1:16" x14ac:dyDescent="0.2">
      <c r="I2" s="12" t="s">
        <v>49</v>
      </c>
      <c r="J2" s="13" t="s">
        <v>50</v>
      </c>
    </row>
    <row r="3" spans="1:16" x14ac:dyDescent="0.2">
      <c r="A3" s="14" t="s">
        <v>51</v>
      </c>
      <c r="I3" s="12" t="s">
        <v>52</v>
      </c>
      <c r="J3" s="13" t="s">
        <v>53</v>
      </c>
    </row>
    <row r="4" spans="1:16" x14ac:dyDescent="0.2">
      <c r="I4" s="12" t="s">
        <v>54</v>
      </c>
      <c r="J4" s="13" t="s">
        <v>53</v>
      </c>
    </row>
    <row r="5" spans="1:16" ht="13.5" thickBot="1" x14ac:dyDescent="0.25">
      <c r="I5" s="15" t="s">
        <v>55</v>
      </c>
      <c r="J5" s="16" t="s">
        <v>56</v>
      </c>
    </row>
    <row r="10" spans="1:16" ht="13.5" thickBot="1" x14ac:dyDescent="0.25"/>
    <row r="11" spans="1:16" ht="12.75" customHeight="1" thickBot="1" x14ac:dyDescent="0.25">
      <c r="A11" s="4" t="str">
        <f t="shared" ref="A11:A31" si="0">P11</f>
        <v>OEJV 0160 </v>
      </c>
      <c r="B11" s="3" t="str">
        <f t="shared" ref="B11:B31" si="1">IF(H11=INT(H11),"I","II")</f>
        <v>II</v>
      </c>
      <c r="C11" s="4">
        <f t="shared" ref="C11:C31" si="2">1*G11</f>
        <v>55996.31033</v>
      </c>
      <c r="D11" s="5" t="str">
        <f t="shared" ref="D11:D31" si="3">VLOOKUP(F11,I$1:J$5,2,FALSE)</f>
        <v>vis</v>
      </c>
      <c r="E11" s="17">
        <f>VLOOKUP(C11,A!C$21:E$973,3,FALSE)</f>
        <v>2114.50091120651</v>
      </c>
      <c r="F11" s="3" t="s">
        <v>55</v>
      </c>
      <c r="G11" s="5" t="str">
        <f t="shared" ref="G11:G31" si="4">MID(I11,3,LEN(I11)-3)</f>
        <v>55996.31033</v>
      </c>
      <c r="H11" s="4">
        <f t="shared" ref="H11:H31" si="5">1*K11</f>
        <v>18557.5</v>
      </c>
      <c r="I11" s="18" t="s">
        <v>113</v>
      </c>
      <c r="J11" s="19" t="s">
        <v>114</v>
      </c>
      <c r="K11" s="18">
        <v>18557.5</v>
      </c>
      <c r="L11" s="18" t="s">
        <v>115</v>
      </c>
      <c r="M11" s="19" t="s">
        <v>116</v>
      </c>
      <c r="N11" s="19" t="s">
        <v>117</v>
      </c>
      <c r="O11" s="20" t="s">
        <v>118</v>
      </c>
      <c r="P11" s="21" t="s">
        <v>119</v>
      </c>
    </row>
    <row r="12" spans="1:16" ht="12.75" customHeight="1" thickBot="1" x14ac:dyDescent="0.25">
      <c r="A12" s="4" t="str">
        <f t="shared" si="0"/>
        <v>OEJV 0160 </v>
      </c>
      <c r="B12" s="3" t="str">
        <f t="shared" si="1"/>
        <v>II</v>
      </c>
      <c r="C12" s="4">
        <f t="shared" si="2"/>
        <v>55996.310640000003</v>
      </c>
      <c r="D12" s="5" t="str">
        <f t="shared" si="3"/>
        <v>vis</v>
      </c>
      <c r="E12" s="17">
        <f>VLOOKUP(C12,A!C$21:E$973,3,FALSE)</f>
        <v>2114.501098778489</v>
      </c>
      <c r="F12" s="3" t="s">
        <v>55</v>
      </c>
      <c r="G12" s="5" t="str">
        <f t="shared" si="4"/>
        <v>55996.31064</v>
      </c>
      <c r="H12" s="4">
        <f t="shared" si="5"/>
        <v>18557.5</v>
      </c>
      <c r="I12" s="18" t="s">
        <v>120</v>
      </c>
      <c r="J12" s="19" t="s">
        <v>121</v>
      </c>
      <c r="K12" s="18">
        <v>18557.5</v>
      </c>
      <c r="L12" s="18" t="s">
        <v>122</v>
      </c>
      <c r="M12" s="19" t="s">
        <v>116</v>
      </c>
      <c r="N12" s="19" t="s">
        <v>123</v>
      </c>
      <c r="O12" s="20" t="s">
        <v>118</v>
      </c>
      <c r="P12" s="21" t="s">
        <v>119</v>
      </c>
    </row>
    <row r="13" spans="1:16" ht="12.75" customHeight="1" thickBot="1" x14ac:dyDescent="0.25">
      <c r="A13" s="4" t="str">
        <f t="shared" si="0"/>
        <v>OEJV 0160 </v>
      </c>
      <c r="B13" s="3" t="str">
        <f t="shared" si="1"/>
        <v>II</v>
      </c>
      <c r="C13" s="4">
        <f t="shared" si="2"/>
        <v>55996.31093</v>
      </c>
      <c r="D13" s="5" t="str">
        <f t="shared" si="3"/>
        <v>vis</v>
      </c>
      <c r="E13" s="17">
        <f>VLOOKUP(C13,A!C$21:E$973,3,FALSE)</f>
        <v>2114.5012742490458</v>
      </c>
      <c r="F13" s="3" t="s">
        <v>55</v>
      </c>
      <c r="G13" s="5" t="str">
        <f t="shared" si="4"/>
        <v>55996.31093</v>
      </c>
      <c r="H13" s="4">
        <f t="shared" si="5"/>
        <v>18557.5</v>
      </c>
      <c r="I13" s="18" t="s">
        <v>124</v>
      </c>
      <c r="J13" s="19" t="s">
        <v>121</v>
      </c>
      <c r="K13" s="18">
        <v>18557.5</v>
      </c>
      <c r="L13" s="18" t="s">
        <v>125</v>
      </c>
      <c r="M13" s="19" t="s">
        <v>116</v>
      </c>
      <c r="N13" s="19" t="s">
        <v>55</v>
      </c>
      <c r="O13" s="20" t="s">
        <v>118</v>
      </c>
      <c r="P13" s="21" t="s">
        <v>119</v>
      </c>
    </row>
    <row r="14" spans="1:16" ht="12.75" customHeight="1" thickBot="1" x14ac:dyDescent="0.25">
      <c r="A14" s="4" t="str">
        <f t="shared" si="0"/>
        <v> VSS 7.128 </v>
      </c>
      <c r="B14" s="3" t="str">
        <f t="shared" si="1"/>
        <v>I</v>
      </c>
      <c r="C14" s="4">
        <f t="shared" si="2"/>
        <v>25326.329000000002</v>
      </c>
      <c r="D14" s="5" t="str">
        <f t="shared" si="3"/>
        <v>vis</v>
      </c>
      <c r="E14" s="17">
        <f>VLOOKUP(C14,A!C$21:E$973,3,FALSE)</f>
        <v>-16443.012093733469</v>
      </c>
      <c r="F14" s="3" t="s">
        <v>55</v>
      </c>
      <c r="G14" s="5" t="str">
        <f t="shared" si="4"/>
        <v>25326.329</v>
      </c>
      <c r="H14" s="4">
        <f t="shared" si="5"/>
        <v>0</v>
      </c>
      <c r="I14" s="18" t="s">
        <v>57</v>
      </c>
      <c r="J14" s="19" t="s">
        <v>58</v>
      </c>
      <c r="K14" s="18">
        <v>0</v>
      </c>
      <c r="L14" s="18" t="s">
        <v>59</v>
      </c>
      <c r="M14" s="19" t="s">
        <v>60</v>
      </c>
      <c r="N14" s="19"/>
      <c r="O14" s="20" t="s">
        <v>61</v>
      </c>
      <c r="P14" s="20" t="s">
        <v>62</v>
      </c>
    </row>
    <row r="15" spans="1:16" ht="12.75" customHeight="1" thickBot="1" x14ac:dyDescent="0.25">
      <c r="A15" s="4" t="str">
        <f t="shared" si="0"/>
        <v> VSS 7.128 </v>
      </c>
      <c r="B15" s="3" t="str">
        <f t="shared" si="1"/>
        <v>II</v>
      </c>
      <c r="C15" s="4">
        <f t="shared" si="2"/>
        <v>27424.507000000001</v>
      </c>
      <c r="D15" s="5" t="str">
        <f t="shared" si="3"/>
        <v>vis</v>
      </c>
      <c r="E15" s="17">
        <f>VLOOKUP(C15,A!C$21:E$973,3,FALSE)</f>
        <v>-15173.4656566904</v>
      </c>
      <c r="F15" s="3" t="s">
        <v>55</v>
      </c>
      <c r="G15" s="5" t="str">
        <f t="shared" si="4"/>
        <v>27424.507</v>
      </c>
      <c r="H15" s="4">
        <f t="shared" si="5"/>
        <v>1269.5</v>
      </c>
      <c r="I15" s="18" t="s">
        <v>63</v>
      </c>
      <c r="J15" s="19" t="s">
        <v>64</v>
      </c>
      <c r="K15" s="18">
        <v>1269.5</v>
      </c>
      <c r="L15" s="18" t="s">
        <v>65</v>
      </c>
      <c r="M15" s="19" t="s">
        <v>60</v>
      </c>
      <c r="N15" s="19"/>
      <c r="O15" s="20" t="s">
        <v>61</v>
      </c>
      <c r="P15" s="20" t="s">
        <v>62</v>
      </c>
    </row>
    <row r="16" spans="1:16" ht="12.75" customHeight="1" thickBot="1" x14ac:dyDescent="0.25">
      <c r="A16" s="4" t="str">
        <f t="shared" si="0"/>
        <v> VSS 7.128 </v>
      </c>
      <c r="B16" s="3" t="str">
        <f t="shared" si="1"/>
        <v>II</v>
      </c>
      <c r="C16" s="4">
        <f t="shared" si="2"/>
        <v>28108.62</v>
      </c>
      <c r="D16" s="5" t="str">
        <f t="shared" si="3"/>
        <v>vis</v>
      </c>
      <c r="E16" s="17">
        <f>VLOOKUP(C16,A!C$21:E$973,3,FALSE)</f>
        <v>-14759.528792570747</v>
      </c>
      <c r="F16" s="3" t="s">
        <v>55</v>
      </c>
      <c r="G16" s="5" t="str">
        <f t="shared" si="4"/>
        <v>28108.620</v>
      </c>
      <c r="H16" s="4">
        <f t="shared" si="5"/>
        <v>1683.5</v>
      </c>
      <c r="I16" s="18" t="s">
        <v>66</v>
      </c>
      <c r="J16" s="19" t="s">
        <v>67</v>
      </c>
      <c r="K16" s="18">
        <v>1683.5</v>
      </c>
      <c r="L16" s="18" t="s">
        <v>68</v>
      </c>
      <c r="M16" s="19" t="s">
        <v>60</v>
      </c>
      <c r="N16" s="19"/>
      <c r="O16" s="20" t="s">
        <v>61</v>
      </c>
      <c r="P16" s="20" t="s">
        <v>62</v>
      </c>
    </row>
    <row r="17" spans="1:16" ht="12.75" customHeight="1" thickBot="1" x14ac:dyDescent="0.25">
      <c r="A17" s="4" t="str">
        <f t="shared" si="0"/>
        <v> VSS 7.128 </v>
      </c>
      <c r="B17" s="3" t="str">
        <f t="shared" si="1"/>
        <v>II</v>
      </c>
      <c r="C17" s="4">
        <f t="shared" si="2"/>
        <v>28267.327000000001</v>
      </c>
      <c r="D17" s="5" t="str">
        <f t="shared" si="3"/>
        <v>vis</v>
      </c>
      <c r="E17" s="17">
        <f>VLOOKUP(C17,A!C$21:E$973,3,FALSE)</f>
        <v>-14663.499806286554</v>
      </c>
      <c r="F17" s="3" t="s">
        <v>55</v>
      </c>
      <c r="G17" s="5" t="str">
        <f t="shared" si="4"/>
        <v>28267.327</v>
      </c>
      <c r="H17" s="4">
        <f t="shared" si="5"/>
        <v>1779.5</v>
      </c>
      <c r="I17" s="18" t="s">
        <v>69</v>
      </c>
      <c r="J17" s="19" t="s">
        <v>70</v>
      </c>
      <c r="K17" s="18">
        <v>1779.5</v>
      </c>
      <c r="L17" s="18" t="s">
        <v>71</v>
      </c>
      <c r="M17" s="19" t="s">
        <v>60</v>
      </c>
      <c r="N17" s="19"/>
      <c r="O17" s="20" t="s">
        <v>61</v>
      </c>
      <c r="P17" s="20" t="s">
        <v>62</v>
      </c>
    </row>
    <row r="18" spans="1:16" ht="12.75" customHeight="1" thickBot="1" x14ac:dyDescent="0.25">
      <c r="A18" s="4" t="str">
        <f t="shared" si="0"/>
        <v> VSS 7.128 </v>
      </c>
      <c r="B18" s="3" t="str">
        <f t="shared" si="1"/>
        <v>I</v>
      </c>
      <c r="C18" s="4">
        <f t="shared" si="2"/>
        <v>28494.628000000001</v>
      </c>
      <c r="D18" s="5" t="str">
        <f t="shared" si="3"/>
        <v>vis</v>
      </c>
      <c r="E18" s="17">
        <f>VLOOKUP(C18,A!C$21:E$973,3,FALSE)</f>
        <v>-14525.966587138166</v>
      </c>
      <c r="F18" s="3" t="s">
        <v>55</v>
      </c>
      <c r="G18" s="5" t="str">
        <f t="shared" si="4"/>
        <v>28494.628</v>
      </c>
      <c r="H18" s="4">
        <f t="shared" si="5"/>
        <v>1917</v>
      </c>
      <c r="I18" s="18" t="s">
        <v>72</v>
      </c>
      <c r="J18" s="19" t="s">
        <v>73</v>
      </c>
      <c r="K18" s="18">
        <v>1917</v>
      </c>
      <c r="L18" s="18" t="s">
        <v>74</v>
      </c>
      <c r="M18" s="19" t="s">
        <v>60</v>
      </c>
      <c r="N18" s="19"/>
      <c r="O18" s="20" t="s">
        <v>61</v>
      </c>
      <c r="P18" s="20" t="s">
        <v>62</v>
      </c>
    </row>
    <row r="19" spans="1:16" ht="12.75" customHeight="1" thickBot="1" x14ac:dyDescent="0.25">
      <c r="A19" s="4" t="str">
        <f t="shared" si="0"/>
        <v> VSS 7.128 </v>
      </c>
      <c r="B19" s="3" t="str">
        <f t="shared" si="1"/>
        <v>I</v>
      </c>
      <c r="C19" s="4">
        <f t="shared" si="2"/>
        <v>28547.448</v>
      </c>
      <c r="D19" s="5" t="str">
        <f t="shared" si="3"/>
        <v>vis</v>
      </c>
      <c r="E19" s="17">
        <f>VLOOKUP(C19,A!C$21:E$973,3,FALSE)</f>
        <v>-14494.006742546995</v>
      </c>
      <c r="F19" s="3" t="s">
        <v>55</v>
      </c>
      <c r="G19" s="5" t="str">
        <f t="shared" si="4"/>
        <v>28547.448</v>
      </c>
      <c r="H19" s="4">
        <f t="shared" si="5"/>
        <v>1949</v>
      </c>
      <c r="I19" s="18" t="s">
        <v>75</v>
      </c>
      <c r="J19" s="19" t="s">
        <v>76</v>
      </c>
      <c r="K19" s="18">
        <v>1949</v>
      </c>
      <c r="L19" s="18" t="s">
        <v>77</v>
      </c>
      <c r="M19" s="19" t="s">
        <v>60</v>
      </c>
      <c r="N19" s="19"/>
      <c r="O19" s="20" t="s">
        <v>61</v>
      </c>
      <c r="P19" s="20" t="s">
        <v>62</v>
      </c>
    </row>
    <row r="20" spans="1:16" ht="12.75" customHeight="1" thickBot="1" x14ac:dyDescent="0.25">
      <c r="A20" s="4" t="str">
        <f t="shared" si="0"/>
        <v> VSS 7.128 </v>
      </c>
      <c r="B20" s="3" t="str">
        <f t="shared" si="1"/>
        <v>I</v>
      </c>
      <c r="C20" s="4">
        <f t="shared" si="2"/>
        <v>29641.528999999999</v>
      </c>
      <c r="D20" s="5" t="str">
        <f t="shared" si="3"/>
        <v>vis</v>
      </c>
      <c r="E20" s="17">
        <f>VLOOKUP(C20,A!C$21:E$973,3,FALSE)</f>
        <v>-13832.01017438809</v>
      </c>
      <c r="F20" s="3" t="s">
        <v>55</v>
      </c>
      <c r="G20" s="5" t="str">
        <f t="shared" si="4"/>
        <v>29641.529</v>
      </c>
      <c r="H20" s="4">
        <f t="shared" si="5"/>
        <v>2611</v>
      </c>
      <c r="I20" s="18" t="s">
        <v>78</v>
      </c>
      <c r="J20" s="19" t="s">
        <v>79</v>
      </c>
      <c r="K20" s="18">
        <v>2611</v>
      </c>
      <c r="L20" s="18" t="s">
        <v>80</v>
      </c>
      <c r="M20" s="19" t="s">
        <v>60</v>
      </c>
      <c r="N20" s="19"/>
      <c r="O20" s="20" t="s">
        <v>61</v>
      </c>
      <c r="P20" s="20" t="s">
        <v>62</v>
      </c>
    </row>
    <row r="21" spans="1:16" ht="12.75" customHeight="1" thickBot="1" x14ac:dyDescent="0.25">
      <c r="A21" s="4" t="str">
        <f t="shared" si="0"/>
        <v> VSS 7.128 </v>
      </c>
      <c r="B21" s="3" t="str">
        <f t="shared" si="1"/>
        <v>II</v>
      </c>
      <c r="C21" s="4">
        <f t="shared" si="2"/>
        <v>29690.296999999999</v>
      </c>
      <c r="D21" s="5" t="str">
        <f t="shared" si="3"/>
        <v>vis</v>
      </c>
      <c r="E21" s="17">
        <f>VLOOKUP(C21,A!C$21:E$973,3,FALSE)</f>
        <v>-13802.502077057112</v>
      </c>
      <c r="F21" s="3" t="s">
        <v>55</v>
      </c>
      <c r="G21" s="5" t="str">
        <f t="shared" si="4"/>
        <v>29690.297</v>
      </c>
      <c r="H21" s="4">
        <f t="shared" si="5"/>
        <v>2640.5</v>
      </c>
      <c r="I21" s="18" t="s">
        <v>81</v>
      </c>
      <c r="J21" s="19" t="s">
        <v>82</v>
      </c>
      <c r="K21" s="18">
        <v>2640.5</v>
      </c>
      <c r="L21" s="18" t="s">
        <v>83</v>
      </c>
      <c r="M21" s="19" t="s">
        <v>60</v>
      </c>
      <c r="N21" s="19"/>
      <c r="O21" s="20" t="s">
        <v>61</v>
      </c>
      <c r="P21" s="20" t="s">
        <v>62</v>
      </c>
    </row>
    <row r="22" spans="1:16" ht="12.75" customHeight="1" thickBot="1" x14ac:dyDescent="0.25">
      <c r="A22" s="4" t="str">
        <f t="shared" si="0"/>
        <v> VSS 7.128 </v>
      </c>
      <c r="B22" s="3" t="str">
        <f t="shared" si="1"/>
        <v>II</v>
      </c>
      <c r="C22" s="4">
        <f t="shared" si="2"/>
        <v>30326.563999999998</v>
      </c>
      <c r="D22" s="5" t="str">
        <f t="shared" si="3"/>
        <v>vis</v>
      </c>
      <c r="E22" s="17">
        <f>VLOOKUP(C22,A!C$21:E$973,3,FALSE)</f>
        <v>-13417.51543490469</v>
      </c>
      <c r="F22" s="3" t="s">
        <v>55</v>
      </c>
      <c r="G22" s="5" t="str">
        <f t="shared" si="4"/>
        <v>30326.564</v>
      </c>
      <c r="H22" s="4">
        <f t="shared" si="5"/>
        <v>3025.5</v>
      </c>
      <c r="I22" s="18" t="s">
        <v>84</v>
      </c>
      <c r="J22" s="19" t="s">
        <v>85</v>
      </c>
      <c r="K22" s="18">
        <v>3025.5</v>
      </c>
      <c r="L22" s="18" t="s">
        <v>86</v>
      </c>
      <c r="M22" s="19" t="s">
        <v>60</v>
      </c>
      <c r="N22" s="19"/>
      <c r="O22" s="20" t="s">
        <v>61</v>
      </c>
      <c r="P22" s="20" t="s">
        <v>62</v>
      </c>
    </row>
    <row r="23" spans="1:16" ht="12.75" customHeight="1" thickBot="1" x14ac:dyDescent="0.25">
      <c r="A23" s="4" t="str">
        <f t="shared" si="0"/>
        <v> VSS 7.128 </v>
      </c>
      <c r="B23" s="3" t="str">
        <f t="shared" si="1"/>
        <v>I</v>
      </c>
      <c r="C23" s="4">
        <f t="shared" si="2"/>
        <v>31469.467000000001</v>
      </c>
      <c r="D23" s="5" t="str">
        <f t="shared" si="3"/>
        <v>vis</v>
      </c>
      <c r="E23" s="17">
        <f>VLOOKUP(C23,A!C$21:E$973,3,FALSE)</f>
        <v>-12725.978095586559</v>
      </c>
      <c r="F23" s="3" t="s">
        <v>55</v>
      </c>
      <c r="G23" s="5" t="str">
        <f t="shared" si="4"/>
        <v>31469.467</v>
      </c>
      <c r="H23" s="4">
        <f t="shared" si="5"/>
        <v>3717</v>
      </c>
      <c r="I23" s="18" t="s">
        <v>87</v>
      </c>
      <c r="J23" s="19" t="s">
        <v>88</v>
      </c>
      <c r="K23" s="18">
        <v>3717</v>
      </c>
      <c r="L23" s="18" t="s">
        <v>89</v>
      </c>
      <c r="M23" s="19" t="s">
        <v>60</v>
      </c>
      <c r="N23" s="19"/>
      <c r="O23" s="20" t="s">
        <v>61</v>
      </c>
      <c r="P23" s="20" t="s">
        <v>62</v>
      </c>
    </row>
    <row r="24" spans="1:16" ht="12.75" customHeight="1" thickBot="1" x14ac:dyDescent="0.25">
      <c r="A24" s="4" t="str">
        <f t="shared" si="0"/>
        <v> VSS 7.128 </v>
      </c>
      <c r="B24" s="3" t="str">
        <f t="shared" si="1"/>
        <v>II</v>
      </c>
      <c r="C24" s="4">
        <f t="shared" si="2"/>
        <v>32891.595999999998</v>
      </c>
      <c r="D24" s="5" t="str">
        <f t="shared" si="3"/>
        <v>vis</v>
      </c>
      <c r="E24" s="17">
        <f>VLOOKUP(C24,A!C$21:E$973,3,FALSE)</f>
        <v>-11865.489230978495</v>
      </c>
      <c r="F24" s="3" t="s">
        <v>55</v>
      </c>
      <c r="G24" s="5" t="str">
        <f t="shared" si="4"/>
        <v>32891.596</v>
      </c>
      <c r="H24" s="4">
        <f t="shared" si="5"/>
        <v>4577.5</v>
      </c>
      <c r="I24" s="18" t="s">
        <v>90</v>
      </c>
      <c r="J24" s="19" t="s">
        <v>91</v>
      </c>
      <c r="K24" s="18">
        <v>4577.5</v>
      </c>
      <c r="L24" s="18" t="s">
        <v>92</v>
      </c>
      <c r="M24" s="19" t="s">
        <v>60</v>
      </c>
      <c r="N24" s="19"/>
      <c r="O24" s="20" t="s">
        <v>61</v>
      </c>
      <c r="P24" s="20" t="s">
        <v>62</v>
      </c>
    </row>
    <row r="25" spans="1:16" ht="12.75" customHeight="1" thickBot="1" x14ac:dyDescent="0.25">
      <c r="A25" s="4" t="str">
        <f t="shared" si="0"/>
        <v> VSS 7.128 </v>
      </c>
      <c r="B25" s="3" t="str">
        <f t="shared" si="1"/>
        <v>II</v>
      </c>
      <c r="C25" s="4">
        <f t="shared" si="2"/>
        <v>36198.624000000003</v>
      </c>
      <c r="D25" s="5" t="str">
        <f t="shared" si="3"/>
        <v>vis</v>
      </c>
      <c r="E25" s="17">
        <f>VLOOKUP(C25,A!C$21:E$973,3,FALSE)</f>
        <v>-9864.5028444080162</v>
      </c>
      <c r="F25" s="3" t="s">
        <v>55</v>
      </c>
      <c r="G25" s="5" t="str">
        <f t="shared" si="4"/>
        <v>36198.624</v>
      </c>
      <c r="H25" s="4">
        <f t="shared" si="5"/>
        <v>6578.5</v>
      </c>
      <c r="I25" s="18" t="s">
        <v>93</v>
      </c>
      <c r="J25" s="19" t="s">
        <v>94</v>
      </c>
      <c r="K25" s="18">
        <v>6578.5</v>
      </c>
      <c r="L25" s="18" t="s">
        <v>95</v>
      </c>
      <c r="M25" s="19" t="s">
        <v>60</v>
      </c>
      <c r="N25" s="19"/>
      <c r="O25" s="20" t="s">
        <v>61</v>
      </c>
      <c r="P25" s="20" t="s">
        <v>62</v>
      </c>
    </row>
    <row r="26" spans="1:16" ht="12.75" customHeight="1" thickBot="1" x14ac:dyDescent="0.25">
      <c r="A26" s="4" t="str">
        <f t="shared" si="0"/>
        <v> VSS 7.128 </v>
      </c>
      <c r="B26" s="3" t="str">
        <f t="shared" si="1"/>
        <v>I</v>
      </c>
      <c r="C26" s="4">
        <f t="shared" si="2"/>
        <v>36199.474000000002</v>
      </c>
      <c r="D26" s="5" t="str">
        <f t="shared" si="3"/>
        <v>vis</v>
      </c>
      <c r="E26" s="17">
        <f>VLOOKUP(C26,A!C$21:E$973,3,FALSE)</f>
        <v>-9863.9885341485988</v>
      </c>
      <c r="F26" s="3" t="s">
        <v>55</v>
      </c>
      <c r="G26" s="5" t="str">
        <f t="shared" si="4"/>
        <v>36199.474</v>
      </c>
      <c r="H26" s="4">
        <f t="shared" si="5"/>
        <v>6579</v>
      </c>
      <c r="I26" s="18" t="s">
        <v>96</v>
      </c>
      <c r="J26" s="19" t="s">
        <v>97</v>
      </c>
      <c r="K26" s="18">
        <v>6579</v>
      </c>
      <c r="L26" s="18" t="s">
        <v>98</v>
      </c>
      <c r="M26" s="19" t="s">
        <v>60</v>
      </c>
      <c r="N26" s="19"/>
      <c r="O26" s="20" t="s">
        <v>61</v>
      </c>
      <c r="P26" s="20" t="s">
        <v>62</v>
      </c>
    </row>
    <row r="27" spans="1:16" ht="12.75" customHeight="1" thickBot="1" x14ac:dyDescent="0.25">
      <c r="A27" s="4" t="str">
        <f t="shared" si="0"/>
        <v> VSS 7.128 </v>
      </c>
      <c r="B27" s="3" t="str">
        <f t="shared" si="1"/>
        <v>I</v>
      </c>
      <c r="C27" s="4">
        <f t="shared" si="2"/>
        <v>36227.553</v>
      </c>
      <c r="D27" s="5" t="str">
        <f t="shared" si="3"/>
        <v>vis</v>
      </c>
      <c r="E27" s="17">
        <f>VLOOKUP(C27,A!C$21:E$973,3,FALSE)</f>
        <v>-9846.9987485318725</v>
      </c>
      <c r="F27" s="3" t="s">
        <v>55</v>
      </c>
      <c r="G27" s="5" t="str">
        <f t="shared" si="4"/>
        <v>36227.553</v>
      </c>
      <c r="H27" s="4">
        <f t="shared" si="5"/>
        <v>6596</v>
      </c>
      <c r="I27" s="18" t="s">
        <v>99</v>
      </c>
      <c r="J27" s="19" t="s">
        <v>100</v>
      </c>
      <c r="K27" s="18">
        <v>6596</v>
      </c>
      <c r="L27" s="18" t="s">
        <v>101</v>
      </c>
      <c r="M27" s="19" t="s">
        <v>60</v>
      </c>
      <c r="N27" s="19"/>
      <c r="O27" s="20" t="s">
        <v>61</v>
      </c>
      <c r="P27" s="20" t="s">
        <v>62</v>
      </c>
    </row>
    <row r="28" spans="1:16" ht="12.75" customHeight="1" thickBot="1" x14ac:dyDescent="0.25">
      <c r="A28" s="4" t="str">
        <f t="shared" si="0"/>
        <v> VSS 7.128 </v>
      </c>
      <c r="B28" s="3" t="str">
        <f t="shared" si="1"/>
        <v>II</v>
      </c>
      <c r="C28" s="4">
        <f t="shared" si="2"/>
        <v>36246.540999999997</v>
      </c>
      <c r="D28" s="5" t="str">
        <f t="shared" si="3"/>
        <v>vis</v>
      </c>
      <c r="E28" s="17">
        <f>VLOOKUP(C28,A!C$21:E$973,3,FALSE)</f>
        <v>-9835.509662407354</v>
      </c>
      <c r="F28" s="3" t="s">
        <v>55</v>
      </c>
      <c r="G28" s="5" t="str">
        <f t="shared" si="4"/>
        <v>36246.541</v>
      </c>
      <c r="H28" s="4">
        <f t="shared" si="5"/>
        <v>6607.5</v>
      </c>
      <c r="I28" s="18" t="s">
        <v>102</v>
      </c>
      <c r="J28" s="19" t="s">
        <v>103</v>
      </c>
      <c r="K28" s="18">
        <v>6607.5</v>
      </c>
      <c r="L28" s="18" t="s">
        <v>104</v>
      </c>
      <c r="M28" s="19" t="s">
        <v>60</v>
      </c>
      <c r="N28" s="19"/>
      <c r="O28" s="20" t="s">
        <v>61</v>
      </c>
      <c r="P28" s="20" t="s">
        <v>62</v>
      </c>
    </row>
    <row r="29" spans="1:16" ht="12.75" customHeight="1" thickBot="1" x14ac:dyDescent="0.25">
      <c r="A29" s="4" t="str">
        <f t="shared" si="0"/>
        <v> VSS 7.128 </v>
      </c>
      <c r="B29" s="3" t="str">
        <f t="shared" si="1"/>
        <v>II</v>
      </c>
      <c r="C29" s="4">
        <f t="shared" si="2"/>
        <v>37317.512000000002</v>
      </c>
      <c r="D29" s="5" t="str">
        <f t="shared" si="3"/>
        <v>vis</v>
      </c>
      <c r="E29" s="17">
        <f>VLOOKUP(C29,A!C$21:E$973,3,FALSE)</f>
        <v>-9187.4962825956991</v>
      </c>
      <c r="F29" s="3" t="s">
        <v>55</v>
      </c>
      <c r="G29" s="5" t="str">
        <f t="shared" si="4"/>
        <v>37317.512</v>
      </c>
      <c r="H29" s="4">
        <f t="shared" si="5"/>
        <v>7255.5</v>
      </c>
      <c r="I29" s="18" t="s">
        <v>105</v>
      </c>
      <c r="J29" s="19" t="s">
        <v>106</v>
      </c>
      <c r="K29" s="18">
        <v>7255.5</v>
      </c>
      <c r="L29" s="18" t="s">
        <v>107</v>
      </c>
      <c r="M29" s="19" t="s">
        <v>60</v>
      </c>
      <c r="N29" s="19"/>
      <c r="O29" s="20" t="s">
        <v>61</v>
      </c>
      <c r="P29" s="20" t="s">
        <v>62</v>
      </c>
    </row>
    <row r="30" spans="1:16" ht="12.75" customHeight="1" thickBot="1" x14ac:dyDescent="0.25">
      <c r="A30" s="4" t="str">
        <f t="shared" si="0"/>
        <v> VSS 7.128 </v>
      </c>
      <c r="B30" s="3" t="str">
        <f t="shared" si="1"/>
        <v>I</v>
      </c>
      <c r="C30" s="4">
        <f t="shared" si="2"/>
        <v>37351.381999999998</v>
      </c>
      <c r="D30" s="5" t="str">
        <f t="shared" si="3"/>
        <v>vis</v>
      </c>
      <c r="E30" s="17">
        <f>VLOOKUP(C30,A!C$21:E$973,3,FALSE)</f>
        <v>-9167.0025314351005</v>
      </c>
      <c r="F30" s="3" t="s">
        <v>55</v>
      </c>
      <c r="G30" s="5" t="str">
        <f t="shared" si="4"/>
        <v>37351.382</v>
      </c>
      <c r="H30" s="4">
        <f t="shared" si="5"/>
        <v>7276</v>
      </c>
      <c r="I30" s="18" t="s">
        <v>108</v>
      </c>
      <c r="J30" s="19" t="s">
        <v>109</v>
      </c>
      <c r="K30" s="18">
        <v>7276</v>
      </c>
      <c r="L30" s="18" t="s">
        <v>71</v>
      </c>
      <c r="M30" s="19" t="s">
        <v>60</v>
      </c>
      <c r="N30" s="19"/>
      <c r="O30" s="20" t="s">
        <v>61</v>
      </c>
      <c r="P30" s="20" t="s">
        <v>62</v>
      </c>
    </row>
    <row r="31" spans="1:16" ht="12.75" customHeight="1" thickBot="1" x14ac:dyDescent="0.25">
      <c r="A31" s="4" t="str">
        <f t="shared" si="0"/>
        <v> VSS 7.128 </v>
      </c>
      <c r="B31" s="3" t="str">
        <f t="shared" si="1"/>
        <v>II</v>
      </c>
      <c r="C31" s="4">
        <f t="shared" si="2"/>
        <v>37365.392999999996</v>
      </c>
      <c r="D31" s="5" t="str">
        <f t="shared" si="3"/>
        <v>vis</v>
      </c>
      <c r="E31" s="17">
        <f>VLOOKUP(C31,A!C$21:E$973,3,FALSE)</f>
        <v>-9158.5248831471999</v>
      </c>
      <c r="F31" s="3" t="s">
        <v>55</v>
      </c>
      <c r="G31" s="5" t="str">
        <f t="shared" si="4"/>
        <v>37365.393</v>
      </c>
      <c r="H31" s="4">
        <f t="shared" si="5"/>
        <v>7284.5</v>
      </c>
      <c r="I31" s="18" t="s">
        <v>110</v>
      </c>
      <c r="J31" s="19" t="s">
        <v>111</v>
      </c>
      <c r="K31" s="18">
        <v>7284.5</v>
      </c>
      <c r="L31" s="18" t="s">
        <v>112</v>
      </c>
      <c r="M31" s="19" t="s">
        <v>60</v>
      </c>
      <c r="N31" s="19"/>
      <c r="O31" s="20" t="s">
        <v>61</v>
      </c>
      <c r="P31" s="20" t="s">
        <v>62</v>
      </c>
    </row>
    <row r="32" spans="1:16" x14ac:dyDescent="0.2">
      <c r="B32" s="3"/>
      <c r="E32" s="17"/>
      <c r="F32" s="3"/>
    </row>
    <row r="33" spans="2:6" x14ac:dyDescent="0.2">
      <c r="B33" s="3"/>
      <c r="E33" s="17"/>
      <c r="F33" s="3"/>
    </row>
    <row r="34" spans="2:6" x14ac:dyDescent="0.2">
      <c r="B34" s="3"/>
      <c r="E34" s="17"/>
      <c r="F34" s="3"/>
    </row>
    <row r="35" spans="2:6" x14ac:dyDescent="0.2">
      <c r="B35" s="3"/>
      <c r="E35" s="17"/>
      <c r="F35" s="3"/>
    </row>
    <row r="36" spans="2:6" x14ac:dyDescent="0.2">
      <c r="B36" s="3"/>
      <c r="E36" s="17"/>
      <c r="F36" s="3"/>
    </row>
    <row r="37" spans="2:6" x14ac:dyDescent="0.2">
      <c r="B37" s="3"/>
      <c r="E37" s="17"/>
      <c r="F37" s="3"/>
    </row>
    <row r="38" spans="2:6" x14ac:dyDescent="0.2">
      <c r="B38" s="3"/>
      <c r="E38" s="17"/>
      <c r="F38" s="3"/>
    </row>
    <row r="39" spans="2:6" x14ac:dyDescent="0.2">
      <c r="B39" s="3"/>
      <c r="E39" s="17"/>
      <c r="F39" s="3"/>
    </row>
    <row r="40" spans="2:6" x14ac:dyDescent="0.2">
      <c r="B40" s="3"/>
      <c r="E40" s="17"/>
      <c r="F40" s="3"/>
    </row>
    <row r="41" spans="2:6" x14ac:dyDescent="0.2">
      <c r="B41" s="3"/>
      <c r="E41" s="17"/>
      <c r="F41" s="3"/>
    </row>
    <row r="42" spans="2:6" x14ac:dyDescent="0.2">
      <c r="B42" s="3"/>
      <c r="E42" s="17"/>
      <c r="F42" s="3"/>
    </row>
    <row r="43" spans="2:6" x14ac:dyDescent="0.2">
      <c r="B43" s="3"/>
      <c r="E43" s="17"/>
      <c r="F43" s="3"/>
    </row>
    <row r="44" spans="2:6" x14ac:dyDescent="0.2">
      <c r="B44" s="3"/>
      <c r="E44" s="17"/>
      <c r="F44" s="3"/>
    </row>
    <row r="45" spans="2:6" x14ac:dyDescent="0.2">
      <c r="B45" s="3"/>
      <c r="E45" s="17"/>
      <c r="F45" s="3"/>
    </row>
    <row r="46" spans="2:6" x14ac:dyDescent="0.2">
      <c r="B46" s="3"/>
      <c r="E46" s="17"/>
      <c r="F46" s="3"/>
    </row>
    <row r="47" spans="2:6" x14ac:dyDescent="0.2">
      <c r="B47" s="3"/>
      <c r="E47" s="17"/>
      <c r="F47" s="3"/>
    </row>
    <row r="48" spans="2:6" x14ac:dyDescent="0.2">
      <c r="B48" s="3"/>
      <c r="E48" s="17"/>
      <c r="F48" s="3"/>
    </row>
    <row r="49" spans="2:6" x14ac:dyDescent="0.2">
      <c r="B49" s="3"/>
      <c r="E49" s="17"/>
      <c r="F49" s="3"/>
    </row>
    <row r="50" spans="2:6" x14ac:dyDescent="0.2">
      <c r="B50" s="3"/>
      <c r="E50" s="17"/>
      <c r="F50" s="3"/>
    </row>
    <row r="51" spans="2:6" x14ac:dyDescent="0.2">
      <c r="B51" s="3"/>
      <c r="E51" s="17"/>
      <c r="F51" s="3"/>
    </row>
    <row r="52" spans="2:6" x14ac:dyDescent="0.2">
      <c r="B52" s="3"/>
      <c r="E52" s="17"/>
      <c r="F52" s="3"/>
    </row>
    <row r="53" spans="2:6" x14ac:dyDescent="0.2">
      <c r="B53" s="3"/>
      <c r="E53" s="17"/>
      <c r="F53" s="3"/>
    </row>
    <row r="54" spans="2:6" x14ac:dyDescent="0.2">
      <c r="B54" s="3"/>
      <c r="E54" s="17"/>
      <c r="F54" s="3"/>
    </row>
    <row r="55" spans="2:6" x14ac:dyDescent="0.2">
      <c r="B55" s="3"/>
      <c r="E55" s="17"/>
      <c r="F55" s="3"/>
    </row>
    <row r="56" spans="2:6" x14ac:dyDescent="0.2">
      <c r="B56" s="3"/>
      <c r="E56" s="17"/>
      <c r="F56" s="3"/>
    </row>
    <row r="57" spans="2:6" x14ac:dyDescent="0.2">
      <c r="B57" s="3"/>
      <c r="E57" s="17"/>
      <c r="F57" s="3"/>
    </row>
    <row r="58" spans="2:6" x14ac:dyDescent="0.2">
      <c r="B58" s="3"/>
      <c r="E58" s="17"/>
      <c r="F58" s="3"/>
    </row>
    <row r="59" spans="2:6" x14ac:dyDescent="0.2">
      <c r="B59" s="3"/>
      <c r="E59" s="17"/>
      <c r="F59" s="3"/>
    </row>
    <row r="60" spans="2:6" x14ac:dyDescent="0.2">
      <c r="B60" s="3"/>
      <c r="E60" s="17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</sheetData>
  <phoneticPr fontId="7" type="noConversion"/>
  <hyperlinks>
    <hyperlink ref="P11" r:id="rId1" display="http://var.astro.cz/oejv/issues/oejv0160.pdf"/>
    <hyperlink ref="P12" r:id="rId2" display="http://var.astro.cz/oejv/issues/oejv0160.pdf"/>
    <hyperlink ref="P13" r:id="rId3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2024-03-04T05:47:32Z</dcterms:modified>
</cp:coreProperties>
</file>