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7922182-ED30-427A-9D73-A318CC1B790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4" i="1"/>
  <c r="C8" i="1"/>
  <c r="C4" i="1"/>
  <c r="C7" i="1"/>
  <c r="B2" i="1"/>
  <c r="G11" i="1"/>
  <c r="F11" i="1"/>
  <c r="Q21" i="1"/>
  <c r="E15" i="1"/>
  <c r="C17" i="1"/>
  <c r="E22" i="1"/>
  <c r="F22" i="1"/>
  <c r="G22" i="1"/>
  <c r="I22" i="1"/>
  <c r="E21" i="1"/>
  <c r="F21" i="1"/>
  <c r="G21" i="1"/>
  <c r="H21" i="1"/>
  <c r="C11" i="1"/>
  <c r="C12" i="1"/>
  <c r="C16" i="1" l="1"/>
  <c r="D18" i="1" s="1"/>
  <c r="O22" i="1"/>
  <c r="C15" i="1"/>
  <c r="E16" i="1" s="1"/>
  <c r="O21" i="1"/>
  <c r="E17" i="1" l="1"/>
  <c r="C18" i="1"/>
</calcChain>
</file>

<file path=xl/sharedStrings.xml><?xml version="1.0" encoding="utf-8"?>
<sst xmlns="http://schemas.openxmlformats.org/spreadsheetml/2006/main" count="46" uniqueCount="44">
  <si>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</si>
  <si>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</si>
  <si>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</si>
  <si>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</si>
  <si>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</si>
  <si>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</si>
  <si>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</si>
  <si>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</si>
  <si>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</si>
  <si>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</si>
  <si>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</si>
  <si>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</si>
  <si>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</si>
  <si>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</si>
  <si>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</si>
  <si>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</si>
  <si>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</si>
  <si>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</si>
  <si>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</si>
  <si>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</si>
  <si>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</si>
  <si>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</si>
  <si>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</si>
  <si>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</si>
  <si>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</si>
  <si>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</si>
  <si>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</si>
  <si>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</si>
  <si>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</si>
  <si>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</si>
  <si>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</si>
  <si>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</si>
  <si>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</si>
  <si>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</si>
  <si>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</si>
  <si>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</si>
  <si>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</si>
  <si>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</si>
  <si>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</si>
  <si>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</si>
  <si>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KX Pup / GSC 6561-3110               </t>
  </si>
  <si>
    <t xml:space="preserve">EA/D      </t>
  </si>
  <si>
    <t>IBVS 5745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</si>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</sst>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KX Pup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5.9999999999999995E-4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269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C-4F8E-A247-543A9009CC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269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-3.1948000032571144E-3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C-4F8E-A247-543A9009CC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269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3C-4F8E-A247-543A9009CC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269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3C-4F8E-A247-543A9009CC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269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3C-4F8E-A247-543A9009CC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269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3C-4F8E-A247-543A9009CC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269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3C-4F8E-A247-543A9009CC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269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-3.1948000032571144E-3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3C-4F8E-A247-543A9009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2584"/>
        <c:axId val="1"/>
      </c:scatterChart>
      <c:valAx>
        <c:axId val="928712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2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76691729323307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0</xdr:rowOff>
    </xdr:from>
    <xdr:to>
      <xdr:col>16</xdr:col>
      <xdr:colOff>466725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ABE0BD-DDCD-5711-FB56-8DF94C67A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2">
        <v>52500.110200000003</v>
      </c>
      <c r="G1" s="2">
        <v>2.1467892000000002</v>
      </c>
      <c r="H1" s="2" t="s">
        <v>41</v>
      </c>
    </row>
    <row r="2" spans="1:8" s="4" customFormat="1" ht="12.95" customHeight="1" x14ac:dyDescent="0.2">
      <c r="A2" s="4" t="s">
        <v>23</v>
      </c>
      <c r="B2" s="4" t="str">
        <f>H1</f>
        <v xml:space="preserve">EA/D      </v>
      </c>
      <c r="C2" s="5"/>
      <c r="D2" s="5"/>
    </row>
    <row r="3" spans="1:8" s="4" customFormat="1" ht="12.95" customHeight="1" thickBot="1" x14ac:dyDescent="0.25"/>
    <row r="4" spans="1:8" s="4" customFormat="1" ht="12.95" customHeight="1" thickTop="1" thickBot="1" x14ac:dyDescent="0.25">
      <c r="A4" s="6" t="s">
        <v>39</v>
      </c>
      <c r="C4" s="7">
        <f>F1</f>
        <v>52500.110200000003</v>
      </c>
      <c r="D4" s="8">
        <f>G1</f>
        <v>2.1467892000000002</v>
      </c>
    </row>
    <row r="5" spans="1:8" s="4" customFormat="1" ht="12.95" customHeight="1" x14ac:dyDescent="0.2">
      <c r="C5" s="9" t="s">
        <v>37</v>
      </c>
    </row>
    <row r="6" spans="1:8" s="4" customFormat="1" ht="12.95" customHeight="1" x14ac:dyDescent="0.2">
      <c r="A6" s="6" t="s">
        <v>0</v>
      </c>
    </row>
    <row r="7" spans="1:8" s="4" customFormat="1" ht="12.95" customHeight="1" x14ac:dyDescent="0.2">
      <c r="A7" s="4" t="s">
        <v>1</v>
      </c>
      <c r="C7" s="4">
        <f>C4</f>
        <v>52500.110200000003</v>
      </c>
    </row>
    <row r="8" spans="1:8" s="4" customFormat="1" ht="12.95" customHeight="1" x14ac:dyDescent="0.2">
      <c r="A8" s="4" t="s">
        <v>2</v>
      </c>
      <c r="C8" s="4">
        <f>D4</f>
        <v>2.1467892000000002</v>
      </c>
      <c r="D8" s="10"/>
    </row>
    <row r="9" spans="1:8" s="4" customFormat="1" ht="12.95" customHeight="1" x14ac:dyDescent="0.2">
      <c r="A9" s="11" t="s">
        <v>29</v>
      </c>
      <c r="C9" s="10">
        <v>-9.5</v>
      </c>
      <c r="D9" s="4" t="s">
        <v>30</v>
      </c>
    </row>
    <row r="10" spans="1:8" s="4" customFormat="1" ht="12.95" customHeight="1" thickBot="1" x14ac:dyDescent="0.25">
      <c r="C10" s="12" t="s">
        <v>19</v>
      </c>
      <c r="D10" s="12" t="s">
        <v>20</v>
      </c>
    </row>
    <row r="11" spans="1:8" s="4" customFormat="1" ht="12.95" customHeight="1" x14ac:dyDescent="0.2">
      <c r="A11" s="4" t="s">
        <v>14</v>
      </c>
      <c r="C11" s="13">
        <f ca="1">INTERCEPT(INDIRECT($G$11):G975,INDIRECT($F$11):F975)</f>
        <v>0</v>
      </c>
      <c r="D11" s="5"/>
      <c r="F11" s="14" t="str">
        <f>"F"&amp;E19</f>
        <v>F21</v>
      </c>
      <c r="G11" s="13" t="str">
        <f>"G"&amp;E19</f>
        <v>G21</v>
      </c>
    </row>
    <row r="12" spans="1:8" s="4" customFormat="1" ht="12.95" customHeight="1" x14ac:dyDescent="0.2">
      <c r="A12" s="4" t="s">
        <v>15</v>
      </c>
      <c r="C12" s="13">
        <f ca="1">SLOPE(INDIRECT($G$11):G975,INDIRECT($F$11):F975)</f>
        <v>-1.187657993775879E-5</v>
      </c>
      <c r="D12" s="5"/>
    </row>
    <row r="13" spans="1:8" s="4" customFormat="1" ht="12.95" customHeight="1" x14ac:dyDescent="0.2">
      <c r="A13" s="4" t="s">
        <v>18</v>
      </c>
      <c r="C13" s="5" t="s">
        <v>12</v>
      </c>
      <c r="D13" s="5"/>
    </row>
    <row r="14" spans="1:8" s="4" customFormat="1" ht="12.95" customHeight="1" x14ac:dyDescent="0.2"/>
    <row r="15" spans="1:8" s="4" customFormat="1" ht="12.95" customHeight="1" x14ac:dyDescent="0.2">
      <c r="A15" s="15" t="s">
        <v>16</v>
      </c>
      <c r="C15" s="16">
        <f ca="1">(C7+C11)+(C8+C12)*INT(MAX(F21:F3516))</f>
        <v>53077.5933</v>
      </c>
      <c r="D15" s="17" t="s">
        <v>31</v>
      </c>
      <c r="E15" s="18">
        <f ca="1">TODAY()+15018.5-B9/24</f>
        <v>60373.5</v>
      </c>
    </row>
    <row r="16" spans="1:8" s="4" customFormat="1" ht="12.95" customHeight="1" x14ac:dyDescent="0.2">
      <c r="A16" s="6" t="s">
        <v>3</v>
      </c>
      <c r="C16" s="19">
        <f ca="1">+C8+C12</f>
        <v>2.1467773234200624</v>
      </c>
      <c r="D16" s="17" t="s">
        <v>32</v>
      </c>
      <c r="E16" s="18">
        <f ca="1">ROUND(2*(E15-C15)/C16,0)/2+1</f>
        <v>3399.5</v>
      </c>
    </row>
    <row r="17" spans="1:17" s="4" customFormat="1" ht="12.95" customHeight="1" thickBot="1" x14ac:dyDescent="0.25">
      <c r="A17" s="17" t="s">
        <v>28</v>
      </c>
      <c r="C17" s="4">
        <f>COUNT(C21:C2174)</f>
        <v>2</v>
      </c>
      <c r="D17" s="17" t="s">
        <v>33</v>
      </c>
      <c r="E17" s="20">
        <f ca="1">+C15+C16*E16-15018.5-C9/24</f>
        <v>45357.458644299841</v>
      </c>
    </row>
    <row r="18" spans="1:17" s="4" customFormat="1" ht="12.95" customHeight="1" thickTop="1" thickBot="1" x14ac:dyDescent="0.25">
      <c r="A18" s="6" t="s">
        <v>4</v>
      </c>
      <c r="C18" s="21">
        <f ca="1">+C15</f>
        <v>53077.5933</v>
      </c>
      <c r="D18" s="22">
        <f ca="1">+C16</f>
        <v>2.1467773234200624</v>
      </c>
      <c r="E18" s="23" t="s">
        <v>34</v>
      </c>
    </row>
    <row r="19" spans="1:17" s="4" customFormat="1" ht="12.95" customHeight="1" thickTop="1" x14ac:dyDescent="0.2">
      <c r="A19" s="24" t="s">
        <v>35</v>
      </c>
      <c r="E19" s="25">
        <v>21</v>
      </c>
    </row>
    <row r="20" spans="1:17" s="4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38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13</v>
      </c>
    </row>
    <row r="21" spans="1:17" s="4" customFormat="1" ht="12.95" customHeight="1" x14ac:dyDescent="0.2">
      <c r="A21" s="28" t="s">
        <v>38</v>
      </c>
      <c r="B21" s="29" t="s">
        <v>36</v>
      </c>
      <c r="C21" s="28">
        <v>52500.110200000003</v>
      </c>
      <c r="D21" s="30"/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31">
        <f>+C21-15018.5</f>
        <v>37481.610200000003</v>
      </c>
    </row>
    <row r="22" spans="1:17" s="4" customFormat="1" ht="12.95" customHeight="1" x14ac:dyDescent="0.2">
      <c r="A22" s="30" t="s">
        <v>42</v>
      </c>
      <c r="B22" s="32" t="s">
        <v>36</v>
      </c>
      <c r="C22" s="30">
        <v>53077.5933</v>
      </c>
      <c r="D22" s="30">
        <v>5.9999999999999995E-4</v>
      </c>
      <c r="E22" s="4">
        <f>+(C22-C$7)/C$8</f>
        <v>268.99851182407554</v>
      </c>
      <c r="F22" s="4">
        <f>ROUND(2*E22,0)/2</f>
        <v>269</v>
      </c>
      <c r="G22" s="4">
        <f>+C22-(C$7+F22*C$8)</f>
        <v>-3.1948000032571144E-3</v>
      </c>
      <c r="I22" s="4">
        <f>+G22</f>
        <v>-3.1948000032571144E-3</v>
      </c>
      <c r="O22" s="4">
        <f ca="1">+C$11+C$12*$F22</f>
        <v>-3.1948000032571144E-3</v>
      </c>
      <c r="Q22" s="31">
        <f>+C22-15018.5</f>
        <v>38059.0933</v>
      </c>
    </row>
    <row r="23" spans="1:17" s="4" customFormat="1" ht="12.95" customHeight="1" x14ac:dyDescent="0.2">
      <c r="C23" s="33"/>
      <c r="D23" s="33"/>
    </row>
    <row r="24" spans="1:17" s="4" customFormat="1" ht="12.95" customHeight="1" x14ac:dyDescent="0.2">
      <c r="C24" s="33"/>
      <c r="D24" s="33"/>
    </row>
    <row r="25" spans="1:17" s="4" customFormat="1" ht="12.95" customHeight="1" x14ac:dyDescent="0.2">
      <c r="C25" s="33"/>
      <c r="D25" s="33"/>
    </row>
    <row r="26" spans="1:17" s="4" customFormat="1" ht="12.95" customHeight="1" x14ac:dyDescent="0.2">
      <c r="C26" s="33"/>
      <c r="D26" s="33"/>
    </row>
    <row r="27" spans="1:17" s="4" customFormat="1" ht="12.95" customHeight="1" x14ac:dyDescent="0.2">
      <c r="C27" s="33"/>
      <c r="D27" s="33"/>
    </row>
    <row r="28" spans="1:17" s="4" customFormat="1" ht="12.95" customHeight="1" x14ac:dyDescent="0.2">
      <c r="C28" s="33"/>
      <c r="D28" s="33"/>
    </row>
    <row r="29" spans="1:17" s="4" customFormat="1" ht="12.95" customHeight="1" x14ac:dyDescent="0.2">
      <c r="C29" s="33"/>
      <c r="D29" s="33"/>
    </row>
    <row r="30" spans="1:17" s="4" customFormat="1" ht="12.95" customHeight="1" x14ac:dyDescent="0.2">
      <c r="C30" s="33"/>
      <c r="D30" s="33"/>
    </row>
    <row r="31" spans="1:17" s="4" customFormat="1" ht="12.95" customHeight="1" x14ac:dyDescent="0.2">
      <c r="C31" s="33"/>
      <c r="D31" s="33"/>
    </row>
    <row r="32" spans="1:17" s="4" customFormat="1" ht="12.95" customHeight="1" x14ac:dyDescent="0.2">
      <c r="C32" s="33"/>
      <c r="D32" s="33"/>
    </row>
    <row r="33" spans="3:4" s="4" customFormat="1" ht="12.95" customHeight="1" x14ac:dyDescent="0.2">
      <c r="C33" s="33"/>
      <c r="D33" s="33"/>
    </row>
    <row r="34" spans="3:4" s="4" customFormat="1" ht="12.95" customHeight="1" x14ac:dyDescent="0.2">
      <c r="C34" s="33"/>
      <c r="D34" s="33"/>
    </row>
    <row r="35" spans="3:4" x14ac:dyDescent="0.2">
      <c r="C35" s="3"/>
      <c r="D35" s="3"/>
    </row>
    <row r="36" spans="3:4" x14ac:dyDescent="0.2">
      <c r="C36" s="3"/>
      <c r="D36" s="3"/>
    </row>
    <row r="37" spans="3:4" x14ac:dyDescent="0.2">
      <c r="C37" s="3"/>
      <c r="D37" s="3"/>
    </row>
    <row r="38" spans="3:4" x14ac:dyDescent="0.2">
      <c r="C38" s="3"/>
      <c r="D38" s="3"/>
    </row>
    <row r="39" spans="3:4" x14ac:dyDescent="0.2">
      <c r="C39" s="3"/>
      <c r="D39" s="3"/>
    </row>
    <row r="40" spans="3:4" x14ac:dyDescent="0.2">
      <c r="C40" s="3"/>
      <c r="D40" s="3"/>
    </row>
    <row r="41" spans="3:4" x14ac:dyDescent="0.2">
      <c r="C41" s="3"/>
      <c r="D41" s="3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2024-03-04T05:51:34Z</dcterms:modified>
</cp:coreProperties>
</file>