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04ECB1-6551-4F5A-889E-83B60AEF63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/>
  <c r="G64" i="1"/>
  <c r="K64" i="1"/>
  <c r="E65" i="1"/>
  <c r="F65" i="1"/>
  <c r="G65" i="1"/>
  <c r="K65" i="1"/>
  <c r="E66" i="1"/>
  <c r="F66" i="1"/>
  <c r="G66" i="1"/>
  <c r="K66" i="1"/>
  <c r="D9" i="1"/>
  <c r="C9" i="1"/>
  <c r="Q64" i="1"/>
  <c r="Q65" i="1"/>
  <c r="Q66" i="1"/>
  <c r="Q62" i="1"/>
  <c r="E58" i="1"/>
  <c r="F58" i="1"/>
  <c r="G58" i="1"/>
  <c r="K58" i="1"/>
  <c r="E60" i="1"/>
  <c r="F60" i="1"/>
  <c r="G60" i="1"/>
  <c r="K60" i="1"/>
  <c r="E61" i="1"/>
  <c r="F61" i="1"/>
  <c r="G61" i="1"/>
  <c r="K61" i="1"/>
  <c r="E62" i="1"/>
  <c r="F62" i="1"/>
  <c r="G62" i="1"/>
  <c r="K6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K57" i="1"/>
  <c r="E59" i="1"/>
  <c r="F59" i="1"/>
  <c r="G59" i="1"/>
  <c r="J59" i="1"/>
  <c r="E63" i="1"/>
  <c r="F63" i="1"/>
  <c r="G63" i="1"/>
  <c r="J63" i="1"/>
  <c r="Q61" i="1"/>
  <c r="Q60" i="1"/>
  <c r="Q58" i="1"/>
  <c r="G15" i="2"/>
  <c r="C15" i="2"/>
  <c r="E15" i="2"/>
  <c r="G19" i="2"/>
  <c r="C19" i="2"/>
  <c r="E19" i="2"/>
  <c r="G18" i="2"/>
  <c r="C18" i="2"/>
  <c r="E18" i="2"/>
  <c r="G17" i="2"/>
  <c r="C17" i="2"/>
  <c r="E17" i="2"/>
  <c r="G14" i="2"/>
  <c r="C14" i="2"/>
  <c r="E14" i="2"/>
  <c r="G16" i="2"/>
  <c r="C16" i="2"/>
  <c r="E16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9" i="2"/>
  <c r="B19" i="2"/>
  <c r="D19" i="2"/>
  <c r="A19" i="2"/>
  <c r="H18" i="2"/>
  <c r="B18" i="2"/>
  <c r="D18" i="2"/>
  <c r="A18" i="2"/>
  <c r="H17" i="2"/>
  <c r="B17" i="2"/>
  <c r="D17" i="2"/>
  <c r="A17" i="2"/>
  <c r="H14" i="2"/>
  <c r="B14" i="2"/>
  <c r="D14" i="2"/>
  <c r="A14" i="2"/>
  <c r="H16" i="2"/>
  <c r="B16" i="2"/>
  <c r="D16" i="2"/>
  <c r="A16" i="2"/>
  <c r="H13" i="2"/>
  <c r="B13" i="2"/>
  <c r="D13" i="2"/>
  <c r="A13" i="2"/>
  <c r="H12" i="2"/>
  <c r="B12" i="2"/>
  <c r="D12" i="2"/>
  <c r="A12" i="2"/>
  <c r="H11" i="2"/>
  <c r="B11" i="2"/>
  <c r="D11" i="2"/>
  <c r="A11" i="2"/>
  <c r="Q63" i="1"/>
  <c r="F16" i="1"/>
  <c r="Q59" i="1"/>
  <c r="Q57" i="1"/>
  <c r="C17" i="1"/>
  <c r="Q47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Q53" i="1"/>
  <c r="Q54" i="1"/>
  <c r="Q55" i="1"/>
  <c r="H28" i="1"/>
  <c r="H36" i="1"/>
  <c r="H44" i="1"/>
  <c r="Q56" i="1"/>
  <c r="C11" i="1"/>
  <c r="C12" i="1"/>
  <c r="C16" i="1" l="1"/>
  <c r="D18" i="1" s="1"/>
  <c r="O51" i="1"/>
  <c r="C15" i="1"/>
  <c r="O65" i="1"/>
  <c r="O64" i="1"/>
  <c r="O53" i="1"/>
  <c r="O63" i="1"/>
  <c r="O50" i="1"/>
  <c r="O59" i="1"/>
  <c r="O57" i="1"/>
  <c r="O66" i="1"/>
  <c r="O54" i="1"/>
  <c r="O62" i="1"/>
  <c r="O56" i="1"/>
  <c r="O52" i="1"/>
  <c r="O61" i="1"/>
  <c r="O58" i="1"/>
  <c r="O49" i="1"/>
  <c r="O60" i="1"/>
  <c r="O55" i="1"/>
  <c r="F17" i="1"/>
  <c r="C18" i="1" l="1"/>
  <c r="F18" i="1"/>
  <c r="F19" i="1" s="1"/>
</calcChain>
</file>

<file path=xl/sharedStrings.xml><?xml version="1.0" encoding="utf-8"?>
<sst xmlns="http://schemas.openxmlformats.org/spreadsheetml/2006/main" count="195" uniqueCount="110">
  <si>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</si>
  <si>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</si>
  <si>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</si>
  <si>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</si>
  <si>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</si>
  <si>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</si>
  <si>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</si>
  <si>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</si>
  <si>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</si>
  <si>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</si>
  <si>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</si>
  <si>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</si>
  <si>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</si>
  <si>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</si>
  <si>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</si>
  <si>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</si>
  <si>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</si>
  <si>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</si>
  <si>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</si>
  <si>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</si>
  <si>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</si>
  <si>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</si>
  <si>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</si>
  <si>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</si>
  <si>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</si>
  <si>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</si>
  <si>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</si>
  <si>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</si>
  <si>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</si>
  <si>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Dvorak</t>
  </si>
  <si>
    <t>Baldwin 1994</t>
  </si>
  <si>
    <t>Baldwin, M.E., Kaiser, D.H., &amp; Williams, D.B., 1994, JAAVSO 23, 14</t>
  </si>
  <si>
    <t># of data points:</t>
  </si>
  <si>
    <t>EB</t>
  </si>
  <si>
    <t>MP Pup / GSC 05408-01227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</si>
  <si>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</si>
  <si>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</si>
  <si>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</si>
  <si>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</si>
  <si>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</si>
  <si>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</si>
  <si>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</si>
  <si>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</si>
  <si>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IBVS 6084</t>
  </si>
  <si>
    <t>Add cycle</t>
  </si>
  <si>
    <t>Old Cycle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</si>
  <si>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</si>
  <si>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</si>
  <si>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</si>
  <si>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</si>
  <si>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</si>
  <si>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</si>
  <si>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</si>
  <si>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</si>
  <si>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</si>
  <si>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</si>
  <si>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</si>
  <si>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</si>
  <si>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2429965.62 </t>
  </si>
  <si>
    <t> 02.12.1940 02:52 </t>
  </si>
  <si>
    <t> 0.11 </t>
  </si>
  <si>
    <t>P </t>
  </si>
  <si>
    <t> C.Hoffmeister </t>
  </si>
  <si>
    <t> AN 290.280 </t>
  </si>
  <si>
    <t>2431090.47 </t>
  </si>
  <si>
    <t> 31.12.1943 23:16 </t>
  </si>
  <si>
    <t> 0.16 </t>
  </si>
  <si>
    <t>2454120.7522 </t>
  </si>
  <si>
    <t> 20.01.2007 06:03 </t>
  </si>
  <si>
    <t> -0.0074 </t>
  </si>
  <si>
    <t>C </t>
  </si>
  <si>
    <t>-I</t>
  </si>
  <si>
    <t> W.Ogloza et al. </t>
  </si>
  <si>
    <t>IBVS 5843 </t>
  </si>
  <si>
    <t>2455580.2053 </t>
  </si>
  <si>
    <t> 18.01.2011 16:55 </t>
  </si>
  <si>
    <t>3083</t>
  </si>
  <si>
    <t> 0.0017 </t>
  </si>
  <si>
    <t> H.Itoh </t>
  </si>
  <si>
    <t>VSB 53 </t>
  </si>
  <si>
    <t>2456354.3792 </t>
  </si>
  <si>
    <t> 02.03.2013 21:06 </t>
  </si>
  <si>
    <t>3858</t>
  </si>
  <si>
    <t> 0.0010 </t>
  </si>
  <si>
    <t> P.Frank </t>
  </si>
  <si>
    <t>BAVM 232 </t>
  </si>
  <si>
    <t>2456670.0404 </t>
  </si>
  <si>
    <t> 12.01.2014 12:58 </t>
  </si>
  <si>
    <t>4174</t>
  </si>
  <si>
    <t> -0.0013 </t>
  </si>
  <si>
    <t>Ic</t>
  </si>
  <si>
    <t> K.Nagai </t>
  </si>
  <si>
    <t>VSB 59 </t>
  </si>
  <si>
    <t>2456677.0347 </t>
  </si>
  <si>
    <t> 19.01.2014 12:49 </t>
  </si>
  <si>
    <t>4181</t>
  </si>
  <si>
    <t> 0.0005 </t>
  </si>
  <si>
    <t>2456689.0162 </t>
  </si>
  <si>
    <t> 31.01.2014 12:23 </t>
  </si>
  <si>
    <t>4193</t>
  </si>
  <si>
    <t> -0.0053 </t>
  </si>
  <si>
    <t>2456713.4668 </t>
  </si>
  <si>
    <t> 24.02.2014 23:12 </t>
  </si>
  <si>
    <t>4217.5</t>
  </si>
  <si>
    <t> -0.0286 </t>
  </si>
  <si>
    <t>BAVM 238 </t>
  </si>
  <si>
    <t>22/10/1899</t>
  </si>
  <si>
    <t>29/10/1899</t>
  </si>
  <si>
    <t>10/11/1899</t>
  </si>
  <si>
    <t>05/12/1899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</si>
</sst>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4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Pup - O-C Diagr.</a:t>
            </a:r>
          </a:p>
        </c:rich>
      </c:tx>
      <c:layout>
        <c:manualLayout>
          <c:xMode val="edge"/>
          <c:yMode val="edge"/>
          <c:x val="0.360714285714285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571428571427"/>
          <c:y val="0.14414456686540114"/>
          <c:w val="0.78928571428571426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0.14209799999844108</c:v>
                </c:pt>
                <c:pt idx="1">
                  <c:v>9.3580999999176129E-2</c:v>
                </c:pt>
                <c:pt idx="2">
                  <c:v>8.7408999997933279E-2</c:v>
                </c:pt>
                <c:pt idx="3">
                  <c:v>7.8133999997589854E-2</c:v>
                </c:pt>
                <c:pt idx="4">
                  <c:v>7.1989999996731058E-2</c:v>
                </c:pt>
                <c:pt idx="5">
                  <c:v>5.0680000000284053E-2</c:v>
                </c:pt>
                <c:pt idx="6">
                  <c:v>6.7854000000806991E-2</c:v>
                </c:pt>
                <c:pt idx="7">
                  <c:v>0.10641000000032363</c:v>
                </c:pt>
                <c:pt idx="8">
                  <c:v>9.8824000000604428E-2</c:v>
                </c:pt>
                <c:pt idx="9">
                  <c:v>0.10423799999989569</c:v>
                </c:pt>
                <c:pt idx="10">
                  <c:v>7.8513999997085193E-2</c:v>
                </c:pt>
                <c:pt idx="11">
                  <c:v>7.634199999665725E-2</c:v>
                </c:pt>
                <c:pt idx="12">
                  <c:v>8.1617999996524304E-2</c:v>
                </c:pt>
                <c:pt idx="13">
                  <c:v>7.4583999998139916E-2</c:v>
                </c:pt>
                <c:pt idx="14">
                  <c:v>9.9023999995552003E-2</c:v>
                </c:pt>
                <c:pt idx="15">
                  <c:v>8.4438000001682667E-2</c:v>
                </c:pt>
                <c:pt idx="16">
                  <c:v>7.1921000002475921E-2</c:v>
                </c:pt>
                <c:pt idx="17">
                  <c:v>1.7508000000816537E-2</c:v>
                </c:pt>
                <c:pt idx="18">
                  <c:v>2.9197999996540602E-2</c:v>
                </c:pt>
                <c:pt idx="19">
                  <c:v>4.9508999996760394E-2</c:v>
                </c:pt>
                <c:pt idx="20">
                  <c:v>6.5578999998251675E-2</c:v>
                </c:pt>
                <c:pt idx="21">
                  <c:v>6.2686999997822568E-2</c:v>
                </c:pt>
                <c:pt idx="22">
                  <c:v>3.0074999998760177E-2</c:v>
                </c:pt>
                <c:pt idx="23">
                  <c:v>-4.6479999982693698E-3</c:v>
                </c:pt>
                <c:pt idx="24">
                  <c:v>-2.4783000000752509E-2</c:v>
                </c:pt>
                <c:pt idx="25">
                  <c:v>-5.3694000001996756E-2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4-4C1E-B56A-B8D56D286C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7">
                  <c:v>-5.1424999997834675E-2</c:v>
                </c:pt>
                <c:pt idx="28">
                  <c:v>-3.4122999997634906E-2</c:v>
                </c:pt>
                <c:pt idx="29">
                  <c:v>-8.4122000000206754E-2</c:v>
                </c:pt>
                <c:pt idx="30">
                  <c:v>-9.5462000004772563E-2</c:v>
                </c:pt>
                <c:pt idx="31">
                  <c:v>-7.4840999994194135E-2</c:v>
                </c:pt>
                <c:pt idx="32">
                  <c:v>-7.9289000001153909E-2</c:v>
                </c:pt>
                <c:pt idx="33">
                  <c:v>-7.1920999995199963E-2</c:v>
                </c:pt>
                <c:pt idx="34">
                  <c:v>-0.11085200000525219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4-4C1E-B56A-B8D56D286C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8">
                  <c:v>-5.4721000000427011E-2</c:v>
                </c:pt>
                <c:pt idx="42">
                  <c:v>-8.2815499998105224E-2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4-4C1E-B56A-B8D56D286C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5">
                  <c:v>-7.3336000001290813E-2</c:v>
                </c:pt>
                <c:pt idx="36">
                  <c:v>-7.2004999994533136E-2</c:v>
                </c:pt>
                <c:pt idx="37">
                  <c:v>-5.7096000004094094E-2</c:v>
                </c:pt>
                <c:pt idx="39">
                  <c:v>-5.5717000002914574E-2</c:v>
                </c:pt>
                <c:pt idx="40">
                  <c:v>-5.3934000003209803E-2</c:v>
                </c:pt>
                <c:pt idx="41">
                  <c:v>-5.96060000025318E-2</c:v>
                </c:pt>
                <c:pt idx="43">
                  <c:v>-4.3688999990990851E-2</c:v>
                </c:pt>
                <c:pt idx="44">
                  <c:v>-4.1989000084868167E-2</c:v>
                </c:pt>
                <c:pt idx="45">
                  <c:v>-4.1989000084868167E-2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4-4C1E-B56A-B8D56D286C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4-4C1E-B56A-B8D56D286C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4-4C1E-B56A-B8D56D286C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5">
                    <c:v>1E-3</c:v>
                  </c:pt>
                  <c:pt idx="36">
                    <c:v>1.1000000000000001E-3</c:v>
                  </c:pt>
                  <c:pt idx="38">
                    <c:v>2.9999999999999997E-4</c:v>
                  </c:pt>
                  <c:pt idx="42">
                    <c:v>1.6999999999999999E-3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4-4C1E-B56A-B8D56D286C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-16158</c:v>
                </c:pt>
                <c:pt idx="1">
                  <c:v>-16151</c:v>
                </c:pt>
                <c:pt idx="2">
                  <c:v>-16139</c:v>
                </c:pt>
                <c:pt idx="3">
                  <c:v>-16114</c:v>
                </c:pt>
                <c:pt idx="4">
                  <c:v>-14290</c:v>
                </c:pt>
                <c:pt idx="5">
                  <c:v>-14280</c:v>
                </c:pt>
                <c:pt idx="6">
                  <c:v>-14234</c:v>
                </c:pt>
                <c:pt idx="7">
                  <c:v>-13110</c:v>
                </c:pt>
                <c:pt idx="8">
                  <c:v>-13104</c:v>
                </c:pt>
                <c:pt idx="9">
                  <c:v>-13098</c:v>
                </c:pt>
                <c:pt idx="10">
                  <c:v>-13094</c:v>
                </c:pt>
                <c:pt idx="11">
                  <c:v>-13082</c:v>
                </c:pt>
                <c:pt idx="12">
                  <c:v>-13078</c:v>
                </c:pt>
                <c:pt idx="13">
                  <c:v>-13064</c:v>
                </c:pt>
                <c:pt idx="14">
                  <c:v>-11304</c:v>
                </c:pt>
                <c:pt idx="15">
                  <c:v>-11298</c:v>
                </c:pt>
                <c:pt idx="16">
                  <c:v>-11291</c:v>
                </c:pt>
                <c:pt idx="17">
                  <c:v>-11268</c:v>
                </c:pt>
                <c:pt idx="18">
                  <c:v>-11258</c:v>
                </c:pt>
                <c:pt idx="19">
                  <c:v>-11239</c:v>
                </c:pt>
                <c:pt idx="20">
                  <c:v>-11209</c:v>
                </c:pt>
                <c:pt idx="21">
                  <c:v>-4077</c:v>
                </c:pt>
                <c:pt idx="22">
                  <c:v>-1825</c:v>
                </c:pt>
                <c:pt idx="23">
                  <c:v>-1792</c:v>
                </c:pt>
                <c:pt idx="24">
                  <c:v>-1707</c:v>
                </c:pt>
                <c:pt idx="25">
                  <c:v>-1126</c:v>
                </c:pt>
                <c:pt idx="26">
                  <c:v>0</c:v>
                </c:pt>
                <c:pt idx="27">
                  <c:v>13675</c:v>
                </c:pt>
                <c:pt idx="28">
                  <c:v>15433</c:v>
                </c:pt>
                <c:pt idx="29">
                  <c:v>15462</c:v>
                </c:pt>
                <c:pt idx="30">
                  <c:v>17602</c:v>
                </c:pt>
                <c:pt idx="31">
                  <c:v>17611</c:v>
                </c:pt>
                <c:pt idx="32">
                  <c:v>17619</c:v>
                </c:pt>
                <c:pt idx="33">
                  <c:v>18291</c:v>
                </c:pt>
                <c:pt idx="34">
                  <c:v>18292</c:v>
                </c:pt>
                <c:pt idx="35">
                  <c:v>21256</c:v>
                </c:pt>
                <c:pt idx="36">
                  <c:v>23055</c:v>
                </c:pt>
                <c:pt idx="37">
                  <c:v>24516</c:v>
                </c:pt>
                <c:pt idx="38">
                  <c:v>25291</c:v>
                </c:pt>
                <c:pt idx="39">
                  <c:v>25607</c:v>
                </c:pt>
                <c:pt idx="40">
                  <c:v>25614</c:v>
                </c:pt>
                <c:pt idx="41">
                  <c:v>25626</c:v>
                </c:pt>
                <c:pt idx="42">
                  <c:v>25650.5</c:v>
                </c:pt>
                <c:pt idx="43">
                  <c:v>27419</c:v>
                </c:pt>
                <c:pt idx="44">
                  <c:v>27419</c:v>
                </c:pt>
                <c:pt idx="45">
                  <c:v>27419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28">
                  <c:v>-0.10866838499415245</c:v>
                </c:pt>
                <c:pt idx="29">
                  <c:v>-0.10851995440553946</c:v>
                </c:pt>
                <c:pt idx="30">
                  <c:v>-9.756680062513369E-2</c:v>
                </c:pt>
                <c:pt idx="31">
                  <c:v>-9.7520735959702079E-2</c:v>
                </c:pt>
                <c:pt idx="32">
                  <c:v>-9.7479789590429536E-2</c:v>
                </c:pt>
                <c:pt idx="33">
                  <c:v>-9.4040294571535746E-2</c:v>
                </c:pt>
                <c:pt idx="34">
                  <c:v>-9.4035176275376678E-2</c:v>
                </c:pt>
                <c:pt idx="35">
                  <c:v>-7.8864546459898766E-2</c:v>
                </c:pt>
                <c:pt idx="36">
                  <c:v>-6.9656731669735225E-2</c:v>
                </c:pt>
                <c:pt idx="37">
                  <c:v>-6.2178900981336688E-2</c:v>
                </c:pt>
                <c:pt idx="38">
                  <c:v>-5.8212221458058905E-2</c:v>
                </c:pt>
                <c:pt idx="39">
                  <c:v>-5.6594839871793368E-2</c:v>
                </c:pt>
                <c:pt idx="40">
                  <c:v>-5.6559011798679892E-2</c:v>
                </c:pt>
                <c:pt idx="41">
                  <c:v>-5.6497592244771078E-2</c:v>
                </c:pt>
                <c:pt idx="42">
                  <c:v>-5.6372193988873914E-2</c:v>
                </c:pt>
                <c:pt idx="43">
                  <c:v>-4.7320487231561931E-2</c:v>
                </c:pt>
                <c:pt idx="44">
                  <c:v>-4.7320487231561931E-2</c:v>
                </c:pt>
                <c:pt idx="45">
                  <c:v>-4.7320487231561931E-2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4-4C1E-B56A-B8D56D28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160808"/>
        <c:axId val="1"/>
      </c:scatterChart>
      <c:valAx>
        <c:axId val="67416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85714285714289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160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14285714285713"/>
          <c:y val="0.92192475940507435"/>
          <c:w val="0.7303571428571428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17</xdr:col>
      <xdr:colOff>400049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152D53-A0B2-2923-0989-F5F1CAB1E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4"/>
  <sheetViews>
    <sheetView tabSelected="1" workbookViewId="0">
      <pane xSplit="13" ySplit="22" topLeftCell="N5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7109375" customWidth="1"/>
  </cols>
  <sheetData>
    <row r="1" spans="1:6" ht="20.25" x14ac:dyDescent="0.3">
      <c r="A1" s="1" t="s">
        <v>34</v>
      </c>
    </row>
    <row r="2" spans="1:6" s="36" customFormat="1" ht="12.95" customHeight="1" x14ac:dyDescent="0.2">
      <c r="A2" s="36" t="s">
        <v>25</v>
      </c>
      <c r="B2" s="37" t="s">
        <v>33</v>
      </c>
    </row>
    <row r="3" spans="1:6" s="36" customFormat="1" ht="12.95" customHeight="1" x14ac:dyDescent="0.2"/>
    <row r="4" spans="1:6" s="36" customFormat="1" ht="12.95" customHeight="1" thickTop="1" thickBot="1" x14ac:dyDescent="0.25">
      <c r="A4" s="38" t="s">
        <v>1</v>
      </c>
      <c r="C4" s="39">
        <v>31090.47</v>
      </c>
      <c r="D4" s="40" t="s">
        <v>15</v>
      </c>
    </row>
    <row r="5" spans="1:6" s="36" customFormat="1" ht="12.95" customHeight="1" thickTop="1" x14ac:dyDescent="0.2">
      <c r="A5" s="41" t="s">
        <v>35</v>
      </c>
      <c r="C5" s="42">
        <v>-9.5</v>
      </c>
      <c r="D5" s="36" t="s">
        <v>36</v>
      </c>
    </row>
    <row r="6" spans="1:6" s="36" customFormat="1" ht="12.95" customHeight="1" x14ac:dyDescent="0.2">
      <c r="A6" s="38" t="s">
        <v>2</v>
      </c>
    </row>
    <row r="7" spans="1:6" s="36" customFormat="1" ht="12.95" customHeight="1" x14ac:dyDescent="0.2">
      <c r="A7" s="36" t="s">
        <v>3</v>
      </c>
      <c r="C7" s="36">
        <v>31090.47</v>
      </c>
    </row>
    <row r="8" spans="1:6" s="36" customFormat="1" ht="12.95" customHeight="1" x14ac:dyDescent="0.2">
      <c r="A8" s="36" t="s">
        <v>4</v>
      </c>
      <c r="C8" s="36">
        <v>0.99893100000000001</v>
      </c>
    </row>
    <row r="9" spans="1:6" s="36" customFormat="1" ht="12.95" customHeight="1" x14ac:dyDescent="0.2">
      <c r="A9" s="43" t="s">
        <v>40</v>
      </c>
      <c r="B9" s="44">
        <v>56</v>
      </c>
      <c r="C9" s="45" t="str">
        <f>"F"&amp;B9</f>
        <v>F56</v>
      </c>
      <c r="D9" s="46" t="str">
        <f>"G"&amp;B9</f>
        <v>G56</v>
      </c>
    </row>
    <row r="10" spans="1:6" s="36" customFormat="1" ht="12.95" customHeight="1" thickBot="1" x14ac:dyDescent="0.25">
      <c r="C10" s="47" t="s">
        <v>21</v>
      </c>
      <c r="D10" s="47" t="s">
        <v>22</v>
      </c>
    </row>
    <row r="11" spans="1:6" s="36" customFormat="1" ht="12.95" customHeight="1" x14ac:dyDescent="0.2">
      <c r="A11" s="36" t="s">
        <v>17</v>
      </c>
      <c r="C11" s="46">
        <f ca="1">INTERCEPT(INDIRECT($D$9):G975,INDIRECT($C$9):F975)</f>
        <v>-0.18765904961705077</v>
      </c>
      <c r="D11" s="48"/>
    </row>
    <row r="12" spans="1:6" s="36" customFormat="1" ht="12.95" customHeight="1" x14ac:dyDescent="0.2">
      <c r="A12" s="36" t="s">
        <v>18</v>
      </c>
      <c r="C12" s="46">
        <f ca="1">SLOPE(INDIRECT($D$9):G975,INDIRECT($C$9):F975)</f>
        <v>5.1182961590681217E-6</v>
      </c>
      <c r="D12" s="48"/>
    </row>
    <row r="13" spans="1:6" s="36" customFormat="1" ht="12.95" customHeight="1" x14ac:dyDescent="0.2">
      <c r="A13" s="36" t="s">
        <v>20</v>
      </c>
      <c r="C13" s="48" t="s">
        <v>15</v>
      </c>
    </row>
    <row r="14" spans="1:6" s="36" customFormat="1" ht="12.95" customHeight="1" x14ac:dyDescent="0.2"/>
    <row r="15" spans="1:6" s="36" customFormat="1" ht="12.95" customHeight="1" x14ac:dyDescent="0.2">
      <c r="A15" s="49" t="s">
        <v>19</v>
      </c>
      <c r="C15" s="50">
        <f ca="1">(C7+C11)+(C8+C12)*INT(MAX(F21:F3516))</f>
        <v>58480.111768512768</v>
      </c>
      <c r="E15" s="51" t="s">
        <v>44</v>
      </c>
      <c r="F15" s="42">
        <v>1</v>
      </c>
    </row>
    <row r="16" spans="1:6" s="36" customFormat="1" ht="12.95" customHeight="1" x14ac:dyDescent="0.2">
      <c r="A16" s="38" t="s">
        <v>5</v>
      </c>
      <c r="C16" s="52">
        <f ca="1">+C8+C12</f>
        <v>0.99893611829615914</v>
      </c>
      <c r="E16" s="51" t="s">
        <v>37</v>
      </c>
      <c r="F16" s="53">
        <f ca="1">NOW()+15018.5+$C$5/24</f>
        <v>60373.789297569441</v>
      </c>
    </row>
    <row r="17" spans="1:23" s="36" customFormat="1" ht="12.95" customHeight="1" thickBot="1" x14ac:dyDescent="0.25">
      <c r="A17" s="51" t="s">
        <v>32</v>
      </c>
      <c r="C17" s="36">
        <f>COUNT(C21:C2174)</f>
        <v>46</v>
      </c>
      <c r="E17" s="51" t="s">
        <v>45</v>
      </c>
      <c r="F17" s="53">
        <f ca="1">ROUND(2*(F16-$C$7)/$C$8,0)/2+F15</f>
        <v>29315.5</v>
      </c>
    </row>
    <row r="18" spans="1:23" s="36" customFormat="1" ht="12.95" customHeight="1" thickTop="1" thickBot="1" x14ac:dyDescent="0.25">
      <c r="A18" s="38" t="s">
        <v>6</v>
      </c>
      <c r="C18" s="54">
        <f ca="1">+C15</f>
        <v>58480.111768512768</v>
      </c>
      <c r="D18" s="55">
        <f ca="1">+C16</f>
        <v>0.99893611829615914</v>
      </c>
      <c r="E18" s="51" t="s">
        <v>38</v>
      </c>
      <c r="F18" s="46">
        <f ca="1">ROUND(2*(F16-$C$15)/$C$16,0)/2+F15</f>
        <v>1896.5</v>
      </c>
    </row>
    <row r="19" spans="1:23" s="36" customFormat="1" ht="12.95" customHeight="1" thickTop="1" x14ac:dyDescent="0.2">
      <c r="E19" s="51" t="s">
        <v>39</v>
      </c>
      <c r="F19" s="56">
        <f ca="1">+$C$15+$C$16*F18-15018.5-$C$5/24</f>
        <v>45356.489950194773</v>
      </c>
    </row>
    <row r="20" spans="1:23" s="36" customFormat="1" ht="12.95" customHeight="1" thickBot="1" x14ac:dyDescent="0.25">
      <c r="A20" s="47" t="s">
        <v>7</v>
      </c>
      <c r="B20" s="47" t="s">
        <v>8</v>
      </c>
      <c r="C20" s="47" t="s">
        <v>9</v>
      </c>
      <c r="D20" s="47" t="s">
        <v>14</v>
      </c>
      <c r="E20" s="47" t="s">
        <v>10</v>
      </c>
      <c r="F20" s="47" t="s">
        <v>11</v>
      </c>
      <c r="G20" s="47" t="s">
        <v>12</v>
      </c>
      <c r="H20" s="57" t="s">
        <v>54</v>
      </c>
      <c r="I20" s="57" t="s">
        <v>57</v>
      </c>
      <c r="J20" s="57" t="s">
        <v>51</v>
      </c>
      <c r="K20" s="57" t="s">
        <v>49</v>
      </c>
      <c r="L20" s="57" t="s">
        <v>26</v>
      </c>
      <c r="M20" s="57" t="s">
        <v>27</v>
      </c>
      <c r="N20" s="57" t="s">
        <v>28</v>
      </c>
      <c r="O20" s="57" t="s">
        <v>24</v>
      </c>
      <c r="P20" s="58" t="s">
        <v>23</v>
      </c>
      <c r="Q20" s="47" t="s">
        <v>16</v>
      </c>
    </row>
    <row r="21" spans="1:23" s="36" customFormat="1" ht="12.95" customHeight="1" x14ac:dyDescent="0.2">
      <c r="A21" s="59" t="s">
        <v>30</v>
      </c>
      <c r="B21" s="59"/>
      <c r="C21" s="60">
        <v>14949.885</v>
      </c>
      <c r="D21" s="60"/>
      <c r="E21" s="59">
        <f t="shared" ref="E21:E63" si="0">+(C21-C$7)/C$8</f>
        <v>-16157.857749934681</v>
      </c>
      <c r="F21" s="59">
        <f t="shared" ref="F21:F66" si="1">ROUND(2*E21,0)/2</f>
        <v>-16158</v>
      </c>
      <c r="G21" s="59">
        <f t="shared" ref="G21:G63" si="2">+C21-(C$7+F21*C$8)</f>
        <v>0.14209799999844108</v>
      </c>
      <c r="H21" s="59">
        <f t="shared" ref="H21:H47" si="3">G21</f>
        <v>0.14209799999844108</v>
      </c>
      <c r="J21" s="59"/>
      <c r="K21" s="59"/>
      <c r="L21" s="59"/>
      <c r="M21" s="59"/>
      <c r="N21" s="59"/>
      <c r="O21" s="59"/>
      <c r="P21" s="59"/>
      <c r="Q21" s="61" t="s">
        <v>106</v>
      </c>
      <c r="R21" s="59" t="s">
        <v>31</v>
      </c>
      <c r="S21" s="59"/>
      <c r="T21" s="59"/>
      <c r="U21" s="59"/>
      <c r="V21" s="59"/>
      <c r="W21" s="59"/>
    </row>
    <row r="22" spans="1:23" s="36" customFormat="1" ht="12.95" customHeight="1" x14ac:dyDescent="0.2">
      <c r="A22" s="59" t="s">
        <v>30</v>
      </c>
      <c r="B22" s="59"/>
      <c r="C22" s="60">
        <v>14956.829</v>
      </c>
      <c r="D22" s="60"/>
      <c r="E22" s="59">
        <f t="shared" si="0"/>
        <v>-16150.906318854857</v>
      </c>
      <c r="F22" s="59">
        <f t="shared" si="1"/>
        <v>-16151</v>
      </c>
      <c r="G22" s="59">
        <f t="shared" si="2"/>
        <v>9.3580999999176129E-2</v>
      </c>
      <c r="H22" s="59">
        <f t="shared" si="3"/>
        <v>9.3580999999176129E-2</v>
      </c>
      <c r="J22" s="59"/>
      <c r="K22" s="59"/>
      <c r="L22" s="59"/>
      <c r="M22" s="59"/>
      <c r="N22" s="59"/>
      <c r="O22" s="59"/>
      <c r="P22" s="59"/>
      <c r="Q22" s="61" t="s">
        <v>107</v>
      </c>
      <c r="R22" s="59"/>
      <c r="S22" s="59"/>
      <c r="T22" s="59"/>
      <c r="U22" s="59"/>
      <c r="V22" s="59"/>
      <c r="W22" s="59"/>
    </row>
    <row r="23" spans="1:23" s="36" customFormat="1" ht="12.95" customHeight="1" x14ac:dyDescent="0.2">
      <c r="A23" s="59" t="s">
        <v>30</v>
      </c>
      <c r="B23" s="59"/>
      <c r="C23" s="60">
        <v>14968.81</v>
      </c>
      <c r="D23" s="60"/>
      <c r="E23" s="59">
        <f t="shared" si="0"/>
        <v>-16138.912497459785</v>
      </c>
      <c r="F23" s="59">
        <f t="shared" si="1"/>
        <v>-16139</v>
      </c>
      <c r="G23" s="59">
        <f t="shared" si="2"/>
        <v>8.7408999997933279E-2</v>
      </c>
      <c r="H23" s="59">
        <f t="shared" si="3"/>
        <v>8.7408999997933279E-2</v>
      </c>
      <c r="J23" s="59"/>
      <c r="K23" s="59"/>
      <c r="L23" s="59"/>
      <c r="M23" s="59"/>
      <c r="N23" s="59"/>
      <c r="O23" s="59"/>
      <c r="P23" s="59"/>
      <c r="Q23" s="61" t="s">
        <v>108</v>
      </c>
      <c r="R23" s="59"/>
      <c r="S23" s="59"/>
      <c r="T23" s="59"/>
      <c r="U23" s="59"/>
      <c r="V23" s="59"/>
      <c r="W23" s="59"/>
    </row>
    <row r="24" spans="1:23" s="36" customFormat="1" ht="12.95" customHeight="1" x14ac:dyDescent="0.2">
      <c r="A24" s="59" t="s">
        <v>30</v>
      </c>
      <c r="B24" s="59"/>
      <c r="C24" s="60">
        <v>14993.773999999999</v>
      </c>
      <c r="D24" s="60"/>
      <c r="E24" s="59">
        <f t="shared" si="0"/>
        <v>-16113.921782385372</v>
      </c>
      <c r="F24" s="59">
        <f t="shared" si="1"/>
        <v>-16114</v>
      </c>
      <c r="G24" s="59">
        <f t="shared" si="2"/>
        <v>7.8133999997589854E-2</v>
      </c>
      <c r="H24" s="59">
        <f t="shared" si="3"/>
        <v>7.8133999997589854E-2</v>
      </c>
      <c r="J24" s="59"/>
      <c r="K24" s="59"/>
      <c r="L24" s="59"/>
      <c r="M24" s="59"/>
      <c r="N24" s="59"/>
      <c r="O24" s="59"/>
      <c r="P24" s="59"/>
      <c r="Q24" s="61" t="s">
        <v>109</v>
      </c>
      <c r="R24" s="59"/>
      <c r="S24" s="59"/>
      <c r="T24" s="59"/>
      <c r="U24" s="59"/>
      <c r="V24" s="59"/>
      <c r="W24" s="59"/>
    </row>
    <row r="25" spans="1:23" s="36" customFormat="1" ht="12.95" customHeight="1" x14ac:dyDescent="0.2">
      <c r="A25" s="59" t="s">
        <v>30</v>
      </c>
      <c r="B25" s="59"/>
      <c r="C25" s="60">
        <v>16815.817999999999</v>
      </c>
      <c r="D25" s="60"/>
      <c r="E25" s="59">
        <f t="shared" si="0"/>
        <v>-14289.927932960336</v>
      </c>
      <c r="F25" s="59">
        <f t="shared" si="1"/>
        <v>-14290</v>
      </c>
      <c r="G25" s="59">
        <f t="shared" si="2"/>
        <v>7.1989999996731058E-2</v>
      </c>
      <c r="H25" s="59">
        <f t="shared" si="3"/>
        <v>7.1989999996731058E-2</v>
      </c>
      <c r="J25" s="59"/>
      <c r="K25" s="59"/>
      <c r="L25" s="59"/>
      <c r="M25" s="59"/>
      <c r="N25" s="59"/>
      <c r="O25" s="59"/>
      <c r="P25" s="59"/>
      <c r="Q25" s="61">
        <f t="shared" ref="Q21:Q63" si="4">+C25-15018.5</f>
        <v>1797.3179999999993</v>
      </c>
      <c r="R25" s="59"/>
      <c r="S25" s="59"/>
      <c r="T25" s="59"/>
      <c r="U25" s="59"/>
      <c r="V25" s="59"/>
      <c r="W25" s="59"/>
    </row>
    <row r="26" spans="1:23" s="36" customFormat="1" ht="12.95" customHeight="1" x14ac:dyDescent="0.2">
      <c r="A26" s="59" t="s">
        <v>30</v>
      </c>
      <c r="B26" s="59"/>
      <c r="C26" s="60">
        <v>16825.786</v>
      </c>
      <c r="D26" s="60"/>
      <c r="E26" s="59">
        <f t="shared" si="0"/>
        <v>-14279.949265765104</v>
      </c>
      <c r="F26" s="59">
        <f t="shared" si="1"/>
        <v>-14280</v>
      </c>
      <c r="G26" s="59">
        <f t="shared" si="2"/>
        <v>5.0680000000284053E-2</v>
      </c>
      <c r="H26" s="59">
        <f t="shared" si="3"/>
        <v>5.0680000000284053E-2</v>
      </c>
      <c r="J26" s="59"/>
      <c r="K26" s="59"/>
      <c r="L26" s="59"/>
      <c r="M26" s="59"/>
      <c r="N26" s="59"/>
      <c r="O26" s="59"/>
      <c r="P26" s="59"/>
      <c r="Q26" s="61">
        <f t="shared" si="4"/>
        <v>1807.2860000000001</v>
      </c>
      <c r="R26" s="59"/>
      <c r="S26" s="59"/>
      <c r="T26" s="59"/>
      <c r="U26" s="59"/>
      <c r="V26" s="59"/>
      <c r="W26" s="59"/>
    </row>
    <row r="27" spans="1:23" s="36" customFormat="1" ht="12.95" customHeight="1" x14ac:dyDescent="0.2">
      <c r="A27" s="59" t="s">
        <v>30</v>
      </c>
      <c r="B27" s="59"/>
      <c r="C27" s="60">
        <v>16871.754000000001</v>
      </c>
      <c r="D27" s="60"/>
      <c r="E27" s="59">
        <f t="shared" si="0"/>
        <v>-14233.93207338645</v>
      </c>
      <c r="F27" s="59">
        <f t="shared" si="1"/>
        <v>-14234</v>
      </c>
      <c r="G27" s="59">
        <f t="shared" si="2"/>
        <v>6.7854000000806991E-2</v>
      </c>
      <c r="H27" s="59">
        <f t="shared" si="3"/>
        <v>6.7854000000806991E-2</v>
      </c>
      <c r="J27" s="59"/>
      <c r="K27" s="59"/>
      <c r="L27" s="59"/>
      <c r="M27" s="59"/>
      <c r="N27" s="59"/>
      <c r="O27" s="59"/>
      <c r="P27" s="59"/>
      <c r="Q27" s="61">
        <f t="shared" si="4"/>
        <v>1853.2540000000008</v>
      </c>
      <c r="R27" s="59"/>
      <c r="S27" s="59"/>
      <c r="T27" s="59"/>
      <c r="U27" s="59"/>
      <c r="V27" s="59"/>
      <c r="W27" s="59"/>
    </row>
    <row r="28" spans="1:23" s="36" customFormat="1" ht="12.95" customHeight="1" x14ac:dyDescent="0.2">
      <c r="A28" s="59" t="s">
        <v>30</v>
      </c>
      <c r="B28" s="59"/>
      <c r="C28" s="60">
        <v>17994.591</v>
      </c>
      <c r="D28" s="60"/>
      <c r="E28" s="59">
        <f t="shared" si="0"/>
        <v>-13109.893476125979</v>
      </c>
      <c r="F28" s="59">
        <f t="shared" si="1"/>
        <v>-13110</v>
      </c>
      <c r="G28" s="59">
        <f t="shared" si="2"/>
        <v>0.10641000000032363</v>
      </c>
      <c r="H28" s="59">
        <f t="shared" si="3"/>
        <v>0.10641000000032363</v>
      </c>
      <c r="J28" s="59"/>
      <c r="K28" s="59"/>
      <c r="L28" s="59"/>
      <c r="M28" s="59"/>
      <c r="N28" s="59"/>
      <c r="O28" s="59"/>
      <c r="P28" s="59"/>
      <c r="Q28" s="61">
        <f t="shared" si="4"/>
        <v>2976.0910000000003</v>
      </c>
      <c r="R28" s="59"/>
      <c r="S28" s="59"/>
      <c r="T28" s="59"/>
      <c r="U28" s="59"/>
      <c r="V28" s="59"/>
      <c r="W28" s="59"/>
    </row>
    <row r="29" spans="1:23" x14ac:dyDescent="0.2">
      <c r="A29" s="5" t="s">
        <v>30</v>
      </c>
      <c r="B29" s="5"/>
      <c r="C29" s="6">
        <v>18000.577000000001</v>
      </c>
      <c r="D29" s="6"/>
      <c r="E29" s="5">
        <f t="shared" si="0"/>
        <v>-13103.90107024409</v>
      </c>
      <c r="F29" s="5">
        <f t="shared" si="1"/>
        <v>-13104</v>
      </c>
      <c r="G29" s="5">
        <f t="shared" si="2"/>
        <v>9.8824000000604428E-2</v>
      </c>
      <c r="H29" s="5">
        <f t="shared" si="3"/>
        <v>9.8824000000604428E-2</v>
      </c>
      <c r="J29" s="5"/>
      <c r="K29" s="5"/>
      <c r="L29" s="5"/>
      <c r="M29" s="5"/>
      <c r="N29" s="5"/>
      <c r="O29" s="5"/>
      <c r="P29" s="5"/>
      <c r="Q29" s="7">
        <f t="shared" si="4"/>
        <v>2982.0770000000011</v>
      </c>
      <c r="R29" s="5"/>
      <c r="S29" s="5"/>
      <c r="T29" s="5"/>
      <c r="U29" s="5"/>
      <c r="V29" s="5"/>
      <c r="W29" s="5"/>
    </row>
    <row r="30" spans="1:23" x14ac:dyDescent="0.2">
      <c r="A30" s="5" t="s">
        <v>30</v>
      </c>
      <c r="B30" s="5"/>
      <c r="C30" s="6">
        <v>18006.576000000001</v>
      </c>
      <c r="D30" s="6"/>
      <c r="E30" s="5">
        <f t="shared" si="0"/>
        <v>-13097.895650450331</v>
      </c>
      <c r="F30" s="5">
        <f t="shared" si="1"/>
        <v>-13098</v>
      </c>
      <c r="G30" s="5">
        <f t="shared" si="2"/>
        <v>0.10423799999989569</v>
      </c>
      <c r="H30" s="5">
        <f t="shared" si="3"/>
        <v>0.10423799999989569</v>
      </c>
      <c r="J30" s="5"/>
      <c r="K30" s="5"/>
      <c r="L30" s="5"/>
      <c r="M30" s="5"/>
      <c r="N30" s="5"/>
      <c r="O30" s="5"/>
      <c r="P30" s="5"/>
      <c r="Q30" s="7">
        <f t="shared" si="4"/>
        <v>2988.0760000000009</v>
      </c>
      <c r="R30" s="5"/>
      <c r="S30" s="5"/>
      <c r="T30" s="5"/>
      <c r="U30" s="5"/>
      <c r="V30" s="5"/>
      <c r="W30" s="5"/>
    </row>
    <row r="31" spans="1:23" x14ac:dyDescent="0.2">
      <c r="A31" s="5" t="s">
        <v>30</v>
      </c>
      <c r="B31" s="5"/>
      <c r="C31" s="6">
        <v>18010.545999999998</v>
      </c>
      <c r="D31" s="6"/>
      <c r="E31" s="5">
        <f t="shared" si="0"/>
        <v>-13093.921401978718</v>
      </c>
      <c r="F31" s="5">
        <f t="shared" si="1"/>
        <v>-13094</v>
      </c>
      <c r="G31" s="5">
        <f t="shared" si="2"/>
        <v>7.8513999997085193E-2</v>
      </c>
      <c r="H31" s="5">
        <f t="shared" si="3"/>
        <v>7.8513999997085193E-2</v>
      </c>
      <c r="J31" s="5"/>
      <c r="K31" s="5"/>
      <c r="L31" s="5"/>
      <c r="M31" s="5"/>
      <c r="N31" s="5"/>
      <c r="O31" s="5"/>
      <c r="P31" s="5"/>
      <c r="Q31" s="7">
        <f t="shared" si="4"/>
        <v>2992.0459999999985</v>
      </c>
      <c r="R31" s="5"/>
      <c r="S31" s="5"/>
      <c r="T31" s="5"/>
      <c r="U31" s="5"/>
      <c r="V31" s="5"/>
      <c r="W31" s="5"/>
    </row>
    <row r="32" spans="1:23" x14ac:dyDescent="0.2">
      <c r="A32" s="5" t="s">
        <v>30</v>
      </c>
      <c r="B32" s="5"/>
      <c r="C32" s="6">
        <v>18022.530999999999</v>
      </c>
      <c r="D32" s="6"/>
      <c r="E32" s="5">
        <f t="shared" si="0"/>
        <v>-13081.92357630307</v>
      </c>
      <c r="F32" s="5">
        <f t="shared" si="1"/>
        <v>-13082</v>
      </c>
      <c r="G32" s="5">
        <f t="shared" si="2"/>
        <v>7.634199999665725E-2</v>
      </c>
      <c r="H32" s="5">
        <f t="shared" si="3"/>
        <v>7.634199999665725E-2</v>
      </c>
      <c r="J32" s="5"/>
      <c r="K32" s="5"/>
      <c r="L32" s="5"/>
      <c r="M32" s="5"/>
      <c r="N32" s="5"/>
      <c r="O32" s="5"/>
      <c r="P32" s="5"/>
      <c r="Q32" s="7">
        <f t="shared" si="4"/>
        <v>3004.030999999999</v>
      </c>
      <c r="R32" s="5"/>
      <c r="S32" s="5"/>
      <c r="T32" s="5"/>
      <c r="U32" s="5"/>
      <c r="V32" s="5"/>
      <c r="W32" s="5"/>
    </row>
    <row r="33" spans="1:23" x14ac:dyDescent="0.2">
      <c r="A33" s="5" t="s">
        <v>30</v>
      </c>
      <c r="B33" s="5"/>
      <c r="C33" s="6">
        <v>18026.531999999999</v>
      </c>
      <c r="D33" s="6"/>
      <c r="E33" s="5">
        <f t="shared" si="0"/>
        <v>-13077.918294656991</v>
      </c>
      <c r="F33" s="5">
        <f t="shared" si="1"/>
        <v>-13078</v>
      </c>
      <c r="G33" s="5">
        <f t="shared" si="2"/>
        <v>8.1617999996524304E-2</v>
      </c>
      <c r="H33" s="5">
        <f t="shared" si="3"/>
        <v>8.1617999996524304E-2</v>
      </c>
      <c r="J33" s="5"/>
      <c r="K33" s="5"/>
      <c r="L33" s="5"/>
      <c r="M33" s="5"/>
      <c r="N33" s="5"/>
      <c r="O33" s="5"/>
      <c r="P33" s="5"/>
      <c r="Q33" s="7">
        <f t="shared" si="4"/>
        <v>3008.0319999999992</v>
      </c>
      <c r="R33" s="5"/>
      <c r="S33" s="5"/>
      <c r="T33" s="5"/>
      <c r="U33" s="5"/>
      <c r="V33" s="5"/>
      <c r="W33" s="5"/>
    </row>
    <row r="34" spans="1:23" x14ac:dyDescent="0.2">
      <c r="A34" s="5" t="s">
        <v>30</v>
      </c>
      <c r="B34" s="5"/>
      <c r="C34" s="6">
        <v>18040.509999999998</v>
      </c>
      <c r="D34" s="6"/>
      <c r="E34" s="5">
        <f t="shared" si="0"/>
        <v>-13063.925336184384</v>
      </c>
      <c r="F34" s="5">
        <f t="shared" si="1"/>
        <v>-13064</v>
      </c>
      <c r="G34" s="5">
        <f t="shared" si="2"/>
        <v>7.4583999998139916E-2</v>
      </c>
      <c r="H34" s="5">
        <f t="shared" si="3"/>
        <v>7.4583999998139916E-2</v>
      </c>
      <c r="J34" s="5"/>
      <c r="K34" s="5"/>
      <c r="L34" s="5"/>
      <c r="M34" s="5"/>
      <c r="N34" s="5"/>
      <c r="O34" s="5"/>
      <c r="P34" s="5"/>
      <c r="Q34" s="7">
        <f t="shared" si="4"/>
        <v>3022.0099999999984</v>
      </c>
      <c r="R34" s="5"/>
      <c r="S34" s="5"/>
      <c r="T34" s="5"/>
      <c r="U34" s="5"/>
      <c r="V34" s="5"/>
      <c r="W34" s="5"/>
    </row>
    <row r="35" spans="1:23" x14ac:dyDescent="0.2">
      <c r="A35" s="5" t="s">
        <v>30</v>
      </c>
      <c r="B35" s="5"/>
      <c r="C35" s="6">
        <v>19798.652999999998</v>
      </c>
      <c r="D35" s="6"/>
      <c r="E35" s="5">
        <f t="shared" si="0"/>
        <v>-11303.900870030066</v>
      </c>
      <c r="F35" s="5">
        <f t="shared" si="1"/>
        <v>-11304</v>
      </c>
      <c r="G35" s="5">
        <f t="shared" si="2"/>
        <v>9.9023999995552003E-2</v>
      </c>
      <c r="H35" s="5">
        <f t="shared" si="3"/>
        <v>9.9023999995552003E-2</v>
      </c>
      <c r="J35" s="5"/>
      <c r="K35" s="5"/>
      <c r="L35" s="5"/>
      <c r="M35" s="5"/>
      <c r="N35" s="5"/>
      <c r="O35" s="5"/>
      <c r="P35" s="5"/>
      <c r="Q35" s="7">
        <f t="shared" si="4"/>
        <v>4780.1529999999984</v>
      </c>
      <c r="R35" s="5"/>
      <c r="S35" s="5"/>
      <c r="T35" s="5"/>
      <c r="U35" s="5"/>
      <c r="V35" s="5"/>
      <c r="W35" s="5"/>
    </row>
    <row r="36" spans="1:23" x14ac:dyDescent="0.2">
      <c r="A36" s="5" t="s">
        <v>30</v>
      </c>
      <c r="B36" s="5"/>
      <c r="C36" s="6">
        <v>19804.632000000001</v>
      </c>
      <c r="D36" s="6"/>
      <c r="E36" s="5">
        <f t="shared" si="0"/>
        <v>-11297.915471639182</v>
      </c>
      <c r="F36" s="5">
        <f t="shared" si="1"/>
        <v>-11298</v>
      </c>
      <c r="G36" s="5">
        <f t="shared" si="2"/>
        <v>8.4438000001682667E-2</v>
      </c>
      <c r="H36" s="5">
        <f t="shared" si="3"/>
        <v>8.4438000001682667E-2</v>
      </c>
      <c r="J36" s="5"/>
      <c r="K36" s="5"/>
      <c r="L36" s="5"/>
      <c r="M36" s="5"/>
      <c r="N36" s="5"/>
      <c r="O36" s="5"/>
      <c r="P36" s="5"/>
      <c r="Q36" s="7">
        <f t="shared" si="4"/>
        <v>4786.1320000000014</v>
      </c>
      <c r="R36" s="5"/>
      <c r="S36" s="5"/>
      <c r="T36" s="5"/>
      <c r="U36" s="5"/>
      <c r="V36" s="5"/>
      <c r="W36" s="5"/>
    </row>
    <row r="37" spans="1:23" x14ac:dyDescent="0.2">
      <c r="A37" s="5" t="s">
        <v>30</v>
      </c>
      <c r="B37" s="5"/>
      <c r="C37" s="6">
        <v>19811.612000000001</v>
      </c>
      <c r="D37" s="6"/>
      <c r="E37" s="5">
        <f t="shared" si="0"/>
        <v>-11290.928002034174</v>
      </c>
      <c r="F37" s="5">
        <f t="shared" si="1"/>
        <v>-11291</v>
      </c>
      <c r="G37" s="5">
        <f t="shared" si="2"/>
        <v>7.1921000002475921E-2</v>
      </c>
      <c r="H37" s="5">
        <f t="shared" si="3"/>
        <v>7.1921000002475921E-2</v>
      </c>
      <c r="J37" s="5"/>
      <c r="K37" s="5"/>
      <c r="L37" s="5"/>
      <c r="M37" s="5"/>
      <c r="N37" s="5"/>
      <c r="O37" s="5"/>
      <c r="P37" s="5"/>
      <c r="Q37" s="7">
        <f t="shared" si="4"/>
        <v>4793.112000000001</v>
      </c>
      <c r="R37" s="5"/>
      <c r="S37" s="5"/>
      <c r="T37" s="5"/>
      <c r="U37" s="5"/>
      <c r="V37" s="5"/>
      <c r="W37" s="5"/>
    </row>
    <row r="38" spans="1:23" x14ac:dyDescent="0.2">
      <c r="A38" s="5" t="s">
        <v>30</v>
      </c>
      <c r="B38" s="5"/>
      <c r="C38" s="6">
        <v>19834.532999999999</v>
      </c>
      <c r="D38" s="6"/>
      <c r="E38" s="5">
        <f t="shared" si="0"/>
        <v>-11267.982473263921</v>
      </c>
      <c r="F38" s="5">
        <f t="shared" si="1"/>
        <v>-11268</v>
      </c>
      <c r="G38" s="5">
        <f t="shared" si="2"/>
        <v>1.7508000000816537E-2</v>
      </c>
      <c r="H38" s="5">
        <f t="shared" si="3"/>
        <v>1.7508000000816537E-2</v>
      </c>
      <c r="J38" s="5"/>
      <c r="K38" s="5"/>
      <c r="L38" s="5"/>
      <c r="M38" s="5"/>
      <c r="N38" s="5"/>
      <c r="O38" s="5"/>
      <c r="P38" s="5"/>
      <c r="Q38" s="7">
        <f t="shared" si="4"/>
        <v>4816.0329999999994</v>
      </c>
      <c r="R38" s="5"/>
      <c r="S38" s="5"/>
      <c r="T38" s="5"/>
      <c r="U38" s="5"/>
      <c r="V38" s="5"/>
      <c r="W38" s="5"/>
    </row>
    <row r="39" spans="1:23" x14ac:dyDescent="0.2">
      <c r="A39" s="5" t="s">
        <v>30</v>
      </c>
      <c r="B39" s="5"/>
      <c r="C39" s="6">
        <v>19844.534</v>
      </c>
      <c r="D39" s="6"/>
      <c r="E39" s="5">
        <f t="shared" si="0"/>
        <v>-11257.970770753936</v>
      </c>
      <c r="F39" s="5">
        <f t="shared" si="1"/>
        <v>-11258</v>
      </c>
      <c r="G39" s="5">
        <f t="shared" si="2"/>
        <v>2.9197999996540602E-2</v>
      </c>
      <c r="H39" s="5">
        <f t="shared" si="3"/>
        <v>2.9197999996540602E-2</v>
      </c>
      <c r="J39" s="5"/>
      <c r="K39" s="5"/>
      <c r="L39" s="5"/>
      <c r="M39" s="5"/>
      <c r="N39" s="5"/>
      <c r="O39" s="5"/>
      <c r="P39" s="5"/>
      <c r="Q39" s="7">
        <f t="shared" si="4"/>
        <v>4826.0339999999997</v>
      </c>
      <c r="R39" s="5"/>
      <c r="S39" s="5"/>
      <c r="T39" s="5"/>
      <c r="U39" s="5"/>
      <c r="V39" s="5"/>
      <c r="W39" s="5"/>
    </row>
    <row r="40" spans="1:23" x14ac:dyDescent="0.2">
      <c r="A40" s="5" t="s">
        <v>30</v>
      </c>
      <c r="B40" s="5"/>
      <c r="C40" s="6">
        <v>19863.534</v>
      </c>
      <c r="D40" s="6"/>
      <c r="E40" s="5">
        <f t="shared" si="0"/>
        <v>-11238.950438018242</v>
      </c>
      <c r="F40" s="5">
        <f t="shared" si="1"/>
        <v>-11239</v>
      </c>
      <c r="G40" s="5">
        <f t="shared" si="2"/>
        <v>4.9508999996760394E-2</v>
      </c>
      <c r="H40" s="5">
        <f t="shared" si="3"/>
        <v>4.9508999996760394E-2</v>
      </c>
      <c r="J40" s="5"/>
      <c r="K40" s="5"/>
      <c r="L40" s="5"/>
      <c r="M40" s="5"/>
      <c r="N40" s="5"/>
      <c r="O40" s="5"/>
      <c r="P40" s="5"/>
      <c r="Q40" s="7">
        <f t="shared" si="4"/>
        <v>4845.0339999999997</v>
      </c>
      <c r="R40" s="5"/>
      <c r="S40" s="5"/>
      <c r="T40" s="5"/>
      <c r="U40" s="5"/>
      <c r="V40" s="5"/>
      <c r="W40" s="5"/>
    </row>
    <row r="41" spans="1:23" x14ac:dyDescent="0.2">
      <c r="A41" s="5" t="s">
        <v>30</v>
      </c>
      <c r="B41" s="5"/>
      <c r="C41" s="6">
        <v>19893.518</v>
      </c>
      <c r="D41" s="6"/>
      <c r="E41" s="5">
        <f t="shared" si="0"/>
        <v>-11208.93435082103</v>
      </c>
      <c r="F41" s="5">
        <f t="shared" si="1"/>
        <v>-11209</v>
      </c>
      <c r="G41" s="5">
        <f t="shared" si="2"/>
        <v>6.5578999998251675E-2</v>
      </c>
      <c r="H41" s="5">
        <f t="shared" si="3"/>
        <v>6.5578999998251675E-2</v>
      </c>
      <c r="J41" s="5"/>
      <c r="K41" s="5"/>
      <c r="L41" s="5"/>
      <c r="M41" s="5"/>
      <c r="N41" s="5"/>
      <c r="O41" s="5"/>
      <c r="P41" s="5"/>
      <c r="Q41" s="7">
        <f t="shared" si="4"/>
        <v>4875.018</v>
      </c>
      <c r="R41" s="5"/>
      <c r="S41" s="5"/>
      <c r="T41" s="5"/>
      <c r="U41" s="5"/>
      <c r="V41" s="5"/>
      <c r="W41" s="5"/>
    </row>
    <row r="42" spans="1:23" x14ac:dyDescent="0.2">
      <c r="A42" s="5" t="s">
        <v>30</v>
      </c>
      <c r="B42" s="5"/>
      <c r="C42" s="6">
        <v>27017.891</v>
      </c>
      <c r="D42" s="6"/>
      <c r="E42" s="5">
        <f t="shared" si="0"/>
        <v>-4076.9372459158858</v>
      </c>
      <c r="F42" s="5">
        <f t="shared" si="1"/>
        <v>-4077</v>
      </c>
      <c r="G42" s="5">
        <f t="shared" si="2"/>
        <v>6.2686999997822568E-2</v>
      </c>
      <c r="H42" s="5">
        <f t="shared" si="3"/>
        <v>6.2686999997822568E-2</v>
      </c>
      <c r="J42" s="5"/>
      <c r="K42" s="5"/>
      <c r="L42" s="5"/>
      <c r="M42" s="5"/>
      <c r="N42" s="5"/>
      <c r="O42" s="5"/>
      <c r="P42" s="5"/>
      <c r="Q42" s="7">
        <f t="shared" si="4"/>
        <v>11999.391</v>
      </c>
      <c r="R42" s="5"/>
      <c r="S42" s="5"/>
      <c r="T42" s="5"/>
      <c r="U42" s="5"/>
      <c r="V42" s="5"/>
      <c r="W42" s="5"/>
    </row>
    <row r="43" spans="1:23" x14ac:dyDescent="0.2">
      <c r="A43" s="5" t="s">
        <v>30</v>
      </c>
      <c r="B43" s="5"/>
      <c r="C43" s="6">
        <v>29267.451000000001</v>
      </c>
      <c r="D43" s="6"/>
      <c r="E43" s="5">
        <f t="shared" si="0"/>
        <v>-1824.9698928154198</v>
      </c>
      <c r="F43" s="5">
        <f t="shared" si="1"/>
        <v>-1825</v>
      </c>
      <c r="G43" s="5">
        <f t="shared" si="2"/>
        <v>3.0074999998760177E-2</v>
      </c>
      <c r="H43" s="5">
        <f t="shared" si="3"/>
        <v>3.0074999998760177E-2</v>
      </c>
      <c r="J43" s="5"/>
      <c r="K43" s="5"/>
      <c r="L43" s="5"/>
      <c r="M43" s="5"/>
      <c r="N43" s="5"/>
      <c r="O43" s="5"/>
      <c r="P43" s="5"/>
      <c r="Q43" s="7">
        <f t="shared" si="4"/>
        <v>14248.951000000001</v>
      </c>
      <c r="R43" s="5"/>
      <c r="S43" s="5"/>
      <c r="T43" s="5"/>
      <c r="U43" s="5"/>
      <c r="V43" s="5"/>
      <c r="W43" s="5"/>
    </row>
    <row r="44" spans="1:23" x14ac:dyDescent="0.2">
      <c r="A44" s="5" t="s">
        <v>30</v>
      </c>
      <c r="B44" s="5"/>
      <c r="C44" s="6">
        <v>29300.381000000001</v>
      </c>
      <c r="D44" s="6"/>
      <c r="E44" s="5">
        <f t="shared" si="0"/>
        <v>-1792.0046529740291</v>
      </c>
      <c r="F44" s="5">
        <f t="shared" si="1"/>
        <v>-1792</v>
      </c>
      <c r="G44" s="5">
        <f t="shared" si="2"/>
        <v>-4.6479999982693698E-3</v>
      </c>
      <c r="H44" s="5">
        <f t="shared" si="3"/>
        <v>-4.6479999982693698E-3</v>
      </c>
      <c r="J44" s="5"/>
      <c r="K44" s="5"/>
      <c r="L44" s="5"/>
      <c r="M44" s="5"/>
      <c r="N44" s="5"/>
      <c r="O44" s="5"/>
      <c r="P44" s="5"/>
      <c r="Q44" s="7">
        <f t="shared" si="4"/>
        <v>14281.881000000001</v>
      </c>
      <c r="R44" s="5"/>
      <c r="S44" s="5"/>
      <c r="T44" s="5"/>
      <c r="U44" s="5"/>
      <c r="V44" s="5"/>
      <c r="W44" s="5"/>
    </row>
    <row r="45" spans="1:23" x14ac:dyDescent="0.2">
      <c r="A45" s="5" t="s">
        <v>30</v>
      </c>
      <c r="B45" s="5"/>
      <c r="C45" s="6">
        <v>29385.27</v>
      </c>
      <c r="D45" s="6"/>
      <c r="E45" s="5">
        <f t="shared" si="0"/>
        <v>-1707.024809521379</v>
      </c>
      <c r="F45" s="5">
        <f t="shared" si="1"/>
        <v>-1707</v>
      </c>
      <c r="G45" s="5">
        <f t="shared" si="2"/>
        <v>-2.4783000000752509E-2</v>
      </c>
      <c r="H45" s="5">
        <f t="shared" si="3"/>
        <v>-2.4783000000752509E-2</v>
      </c>
      <c r="J45" s="5"/>
      <c r="K45" s="5"/>
      <c r="L45" s="5"/>
      <c r="M45" s="5"/>
      <c r="N45" s="5"/>
      <c r="O45" s="5"/>
      <c r="P45" s="5"/>
      <c r="Q45" s="7">
        <f t="shared" si="4"/>
        <v>14366.77</v>
      </c>
      <c r="R45" s="5"/>
      <c r="S45" s="5"/>
      <c r="T45" s="5"/>
      <c r="U45" s="5"/>
      <c r="V45" s="5"/>
      <c r="W45" s="5"/>
    </row>
    <row r="46" spans="1:23" x14ac:dyDescent="0.2">
      <c r="A46" s="5" t="s">
        <v>30</v>
      </c>
      <c r="B46" s="5"/>
      <c r="C46" s="6">
        <v>29965.62</v>
      </c>
      <c r="D46" s="6"/>
      <c r="E46" s="5">
        <f t="shared" si="0"/>
        <v>-1126.0537514603132</v>
      </c>
      <c r="F46" s="5">
        <f t="shared" si="1"/>
        <v>-1126</v>
      </c>
      <c r="G46" s="5">
        <f t="shared" si="2"/>
        <v>-5.3694000001996756E-2</v>
      </c>
      <c r="H46" s="5">
        <f t="shared" si="3"/>
        <v>-5.3694000001996756E-2</v>
      </c>
      <c r="J46" s="5"/>
      <c r="K46" s="5"/>
      <c r="L46" s="5"/>
      <c r="M46" s="5"/>
      <c r="N46" s="5"/>
      <c r="O46" s="5"/>
      <c r="P46" s="5"/>
      <c r="Q46" s="7">
        <f t="shared" si="4"/>
        <v>14947.119999999999</v>
      </c>
      <c r="R46" s="5"/>
      <c r="S46" s="5"/>
      <c r="T46" s="5"/>
      <c r="U46" s="5"/>
      <c r="V46" s="5"/>
      <c r="W46" s="5"/>
    </row>
    <row r="47" spans="1:23" x14ac:dyDescent="0.2">
      <c r="A47" s="5" t="s">
        <v>13</v>
      </c>
      <c r="B47" s="5"/>
      <c r="C47" s="6">
        <v>31090.47</v>
      </c>
      <c r="D47" s="6"/>
      <c r="E47" s="5">
        <f t="shared" si="0"/>
        <v>0</v>
      </c>
      <c r="F47" s="5">
        <f t="shared" si="1"/>
        <v>0</v>
      </c>
      <c r="G47" s="5">
        <f t="shared" si="2"/>
        <v>0</v>
      </c>
      <c r="H47" s="5">
        <f t="shared" si="3"/>
        <v>0</v>
      </c>
      <c r="I47" s="5"/>
      <c r="J47" s="5"/>
      <c r="K47" s="5"/>
      <c r="L47" s="5"/>
      <c r="M47" s="5"/>
      <c r="N47" s="5"/>
      <c r="O47" s="5"/>
      <c r="P47" s="5"/>
      <c r="Q47" s="7">
        <f t="shared" si="4"/>
        <v>16071.970000000001</v>
      </c>
      <c r="R47" s="5"/>
      <c r="S47" s="5"/>
      <c r="T47" s="5"/>
      <c r="U47" s="5"/>
      <c r="V47" s="5"/>
      <c r="W47" s="5"/>
    </row>
    <row r="48" spans="1:23" x14ac:dyDescent="0.2">
      <c r="A48" s="5" t="s">
        <v>30</v>
      </c>
      <c r="B48" s="5"/>
      <c r="C48" s="6">
        <v>44750.8</v>
      </c>
      <c r="D48" s="6"/>
      <c r="E48" s="5">
        <f t="shared" si="0"/>
        <v>13674.948519967847</v>
      </c>
      <c r="F48" s="5">
        <f t="shared" si="1"/>
        <v>13675</v>
      </c>
      <c r="G48" s="5">
        <f t="shared" si="2"/>
        <v>-5.1424999997834675E-2</v>
      </c>
      <c r="H48" s="5"/>
      <c r="I48" s="5">
        <f t="shared" ref="I48:I55" si="5">G48</f>
        <v>-5.1424999997834675E-2</v>
      </c>
      <c r="J48" s="5"/>
      <c r="K48" s="5"/>
      <c r="L48" s="5"/>
      <c r="M48" s="5"/>
      <c r="N48" s="5"/>
      <c r="O48" s="5"/>
      <c r="P48" s="5"/>
      <c r="Q48" s="7">
        <f t="shared" si="4"/>
        <v>29732.300000000003</v>
      </c>
      <c r="R48" s="5"/>
      <c r="S48" s="5"/>
      <c r="T48" s="5"/>
      <c r="U48" s="5"/>
      <c r="V48" s="5"/>
      <c r="W48" s="5"/>
    </row>
    <row r="49" spans="1:23" x14ac:dyDescent="0.2">
      <c r="A49" s="5" t="s">
        <v>30</v>
      </c>
      <c r="B49" s="5"/>
      <c r="C49" s="6">
        <v>46506.938000000002</v>
      </c>
      <c r="D49" s="6"/>
      <c r="E49" s="5">
        <f t="shared" si="0"/>
        <v>15432.965840483477</v>
      </c>
      <c r="F49" s="5">
        <f t="shared" si="1"/>
        <v>15433</v>
      </c>
      <c r="G49" s="5">
        <f t="shared" si="2"/>
        <v>-3.4122999997634906E-2</v>
      </c>
      <c r="H49" s="5"/>
      <c r="I49" s="5">
        <f t="shared" si="5"/>
        <v>-3.4122999997634906E-2</v>
      </c>
      <c r="J49" s="5"/>
      <c r="K49" s="5"/>
      <c r="L49" s="5"/>
      <c r="M49" s="5"/>
      <c r="N49" s="5"/>
      <c r="O49" s="5">
        <f t="shared" ref="O49:O66" ca="1" si="6">+C$11+C$12*F49</f>
        <v>-0.10866838499415245</v>
      </c>
      <c r="P49" s="5"/>
      <c r="Q49" s="7">
        <f t="shared" si="4"/>
        <v>31488.438000000002</v>
      </c>
      <c r="R49" s="5"/>
      <c r="S49" s="5"/>
      <c r="T49" s="5"/>
      <c r="U49" s="5"/>
      <c r="V49" s="5"/>
      <c r="W49" s="5"/>
    </row>
    <row r="50" spans="1:23" x14ac:dyDescent="0.2">
      <c r="A50" s="5" t="s">
        <v>30</v>
      </c>
      <c r="B50" s="5"/>
      <c r="C50" s="6">
        <v>46535.857000000004</v>
      </c>
      <c r="D50" s="6"/>
      <c r="E50" s="5">
        <f t="shared" si="0"/>
        <v>15461.91578797735</v>
      </c>
      <c r="F50" s="5">
        <f t="shared" si="1"/>
        <v>15462</v>
      </c>
      <c r="G50" s="5">
        <f t="shared" si="2"/>
        <v>-8.4122000000206754E-2</v>
      </c>
      <c r="H50" s="5"/>
      <c r="I50" s="5">
        <f t="shared" si="5"/>
        <v>-8.4122000000206754E-2</v>
      </c>
      <c r="J50" s="5"/>
      <c r="K50" s="5"/>
      <c r="L50" s="5"/>
      <c r="M50" s="5"/>
      <c r="N50" s="5"/>
      <c r="O50" s="5">
        <f t="shared" ca="1" si="6"/>
        <v>-0.10851995440553946</v>
      </c>
      <c r="P50" s="5"/>
      <c r="Q50" s="7">
        <f t="shared" si="4"/>
        <v>31517.357000000004</v>
      </c>
      <c r="R50" s="5"/>
      <c r="S50" s="5"/>
      <c r="T50" s="5"/>
      <c r="U50" s="5"/>
      <c r="V50" s="5"/>
      <c r="W50" s="5"/>
    </row>
    <row r="51" spans="1:23" x14ac:dyDescent="0.2">
      <c r="A51" s="5" t="s">
        <v>30</v>
      </c>
      <c r="B51" s="5"/>
      <c r="C51" s="6">
        <v>48673.557999999997</v>
      </c>
      <c r="D51" s="6"/>
      <c r="E51" s="5">
        <f t="shared" si="0"/>
        <v>17601.904435841912</v>
      </c>
      <c r="F51" s="5">
        <f t="shared" si="1"/>
        <v>17602</v>
      </c>
      <c r="G51" s="5">
        <f t="shared" si="2"/>
        <v>-9.5462000004772563E-2</v>
      </c>
      <c r="H51" s="5"/>
      <c r="I51" s="5">
        <f t="shared" si="5"/>
        <v>-9.5462000004772563E-2</v>
      </c>
      <c r="J51" s="5"/>
      <c r="K51" s="5"/>
      <c r="L51" s="5"/>
      <c r="M51" s="5"/>
      <c r="N51" s="5"/>
      <c r="O51" s="5">
        <f t="shared" ca="1" si="6"/>
        <v>-9.756680062513369E-2</v>
      </c>
      <c r="P51" s="5"/>
      <c r="Q51" s="7">
        <f t="shared" si="4"/>
        <v>33655.057999999997</v>
      </c>
      <c r="R51" s="5"/>
      <c r="S51" s="5"/>
      <c r="T51" s="5"/>
      <c r="U51" s="5"/>
      <c r="V51" s="5"/>
      <c r="W51" s="5"/>
    </row>
    <row r="52" spans="1:23" x14ac:dyDescent="0.2">
      <c r="A52" s="5" t="s">
        <v>30</v>
      </c>
      <c r="B52" s="5"/>
      <c r="C52" s="6">
        <v>48682.569000000003</v>
      </c>
      <c r="D52" s="6"/>
      <c r="E52" s="5">
        <f t="shared" si="0"/>
        <v>17610.925078909357</v>
      </c>
      <c r="F52" s="5">
        <f t="shared" si="1"/>
        <v>17611</v>
      </c>
      <c r="G52" s="5">
        <f t="shared" si="2"/>
        <v>-7.4840999994194135E-2</v>
      </c>
      <c r="H52" s="5"/>
      <c r="I52" s="5">
        <f t="shared" si="5"/>
        <v>-7.4840999994194135E-2</v>
      </c>
      <c r="J52" s="5"/>
      <c r="K52" s="5"/>
      <c r="L52" s="5"/>
      <c r="M52" s="5"/>
      <c r="N52" s="5"/>
      <c r="O52" s="5">
        <f t="shared" ca="1" si="6"/>
        <v>-9.7520735959702079E-2</v>
      </c>
      <c r="P52" s="5"/>
      <c r="Q52" s="7">
        <f t="shared" si="4"/>
        <v>33664.069000000003</v>
      </c>
      <c r="R52" s="5"/>
      <c r="S52" s="5"/>
      <c r="T52" s="5"/>
      <c r="U52" s="5"/>
      <c r="V52" s="5"/>
      <c r="W52" s="5"/>
    </row>
    <row r="53" spans="1:23" x14ac:dyDescent="0.2">
      <c r="A53" s="5" t="s">
        <v>30</v>
      </c>
      <c r="B53" s="5"/>
      <c r="C53" s="6">
        <v>48690.555999999997</v>
      </c>
      <c r="D53" s="6"/>
      <c r="E53" s="5">
        <f t="shared" si="0"/>
        <v>17618.920626149349</v>
      </c>
      <c r="F53" s="5">
        <f t="shared" si="1"/>
        <v>17619</v>
      </c>
      <c r="G53" s="5">
        <f t="shared" si="2"/>
        <v>-7.9289000001153909E-2</v>
      </c>
      <c r="H53" s="5"/>
      <c r="I53" s="5">
        <f t="shared" si="5"/>
        <v>-7.9289000001153909E-2</v>
      </c>
      <c r="J53" s="5"/>
      <c r="K53" s="5"/>
      <c r="L53" s="5"/>
      <c r="M53" s="5"/>
      <c r="N53" s="5"/>
      <c r="O53" s="5">
        <f t="shared" ca="1" si="6"/>
        <v>-9.7479789590429536E-2</v>
      </c>
      <c r="P53" s="5"/>
      <c r="Q53" s="7">
        <f t="shared" si="4"/>
        <v>33672.055999999997</v>
      </c>
      <c r="R53" s="5"/>
      <c r="S53" s="5"/>
      <c r="T53" s="5"/>
      <c r="U53" s="5"/>
      <c r="V53" s="5"/>
      <c r="W53" s="5"/>
    </row>
    <row r="54" spans="1:23" x14ac:dyDescent="0.2">
      <c r="A54" s="11" t="s">
        <v>30</v>
      </c>
      <c r="B54" s="11"/>
      <c r="C54" s="12">
        <v>49361.845000000001</v>
      </c>
      <c r="D54" s="12"/>
      <c r="E54" s="5">
        <f t="shared" si="0"/>
        <v>18290.928002034176</v>
      </c>
      <c r="F54" s="5">
        <f t="shared" si="1"/>
        <v>18291</v>
      </c>
      <c r="G54" s="5">
        <f t="shared" si="2"/>
        <v>-7.1920999995199963E-2</v>
      </c>
      <c r="H54" s="5"/>
      <c r="I54" s="5">
        <f t="shared" si="5"/>
        <v>-7.1920999995199963E-2</v>
      </c>
      <c r="J54" s="5"/>
      <c r="K54" s="5"/>
      <c r="L54" s="5"/>
      <c r="M54" s="5"/>
      <c r="N54" s="5"/>
      <c r="O54" s="5">
        <f t="shared" ca="1" si="6"/>
        <v>-9.4040294571535746E-2</v>
      </c>
      <c r="P54" s="5"/>
      <c r="Q54" s="7">
        <f t="shared" si="4"/>
        <v>34343.345000000001</v>
      </c>
      <c r="R54" s="5"/>
      <c r="S54" s="5"/>
      <c r="T54" s="5"/>
      <c r="U54" s="5"/>
      <c r="V54" s="5"/>
      <c r="W54" s="5"/>
    </row>
    <row r="55" spans="1:23" x14ac:dyDescent="0.2">
      <c r="A55" s="11" t="s">
        <v>30</v>
      </c>
      <c r="B55" s="11"/>
      <c r="C55" s="12">
        <v>49362.805</v>
      </c>
      <c r="D55" s="12"/>
      <c r="E55" s="5">
        <f t="shared" si="0"/>
        <v>18291.889029372396</v>
      </c>
      <c r="F55" s="5">
        <f t="shared" si="1"/>
        <v>18292</v>
      </c>
      <c r="G55" s="5">
        <f t="shared" si="2"/>
        <v>-0.11085200000525219</v>
      </c>
      <c r="H55" s="5"/>
      <c r="I55" s="5">
        <f t="shared" si="5"/>
        <v>-0.11085200000525219</v>
      </c>
      <c r="J55" s="5"/>
      <c r="K55" s="5"/>
      <c r="L55" s="5"/>
      <c r="M55" s="5"/>
      <c r="N55" s="5"/>
      <c r="O55" s="5">
        <f t="shared" ca="1" si="6"/>
        <v>-9.4035176275376678E-2</v>
      </c>
      <c r="P55" s="5"/>
      <c r="Q55" s="7">
        <f t="shared" si="4"/>
        <v>34344.305</v>
      </c>
      <c r="R55" s="5"/>
      <c r="S55" s="5"/>
      <c r="T55" s="5"/>
      <c r="U55" s="5"/>
      <c r="V55" s="5"/>
      <c r="W55" s="5"/>
    </row>
    <row r="56" spans="1:23" x14ac:dyDescent="0.2">
      <c r="A56" s="11" t="s">
        <v>29</v>
      </c>
      <c r="B56" s="11"/>
      <c r="C56" s="12">
        <v>52323.673999999999</v>
      </c>
      <c r="D56" s="12">
        <v>1E-3</v>
      </c>
      <c r="E56" s="5">
        <f t="shared" si="0"/>
        <v>21255.926585519919</v>
      </c>
      <c r="F56" s="5">
        <f t="shared" si="1"/>
        <v>21256</v>
      </c>
      <c r="G56" s="5">
        <f t="shared" si="2"/>
        <v>-7.3336000001290813E-2</v>
      </c>
      <c r="H56" s="5"/>
      <c r="I56" s="5"/>
      <c r="K56" s="5">
        <f>G56</f>
        <v>-7.3336000001290813E-2</v>
      </c>
      <c r="L56" s="5"/>
      <c r="M56" s="5"/>
      <c r="N56" s="5"/>
      <c r="O56" s="5">
        <f t="shared" ca="1" si="6"/>
        <v>-7.8864546459898766E-2</v>
      </c>
      <c r="P56" s="5"/>
      <c r="Q56" s="7">
        <f t="shared" si="4"/>
        <v>37305.173999999999</v>
      </c>
      <c r="R56" s="5"/>
      <c r="S56" s="5"/>
      <c r="T56" s="5"/>
      <c r="U56" s="5"/>
      <c r="V56" s="5"/>
      <c r="W56" s="5"/>
    </row>
    <row r="57" spans="1:23" x14ac:dyDescent="0.2">
      <c r="A57" s="13" t="s">
        <v>41</v>
      </c>
      <c r="B57" s="14" t="s">
        <v>42</v>
      </c>
      <c r="C57" s="15">
        <v>54120.752200000003</v>
      </c>
      <c r="D57" s="15">
        <v>1.1000000000000001E-3</v>
      </c>
      <c r="E57" s="8">
        <f t="shared" si="0"/>
        <v>23054.927917944282</v>
      </c>
      <c r="F57" s="8">
        <f t="shared" si="1"/>
        <v>23055</v>
      </c>
      <c r="G57" s="8">
        <f t="shared" si="2"/>
        <v>-7.2004999994533136E-2</v>
      </c>
      <c r="H57" s="8"/>
      <c r="I57" s="8"/>
      <c r="J57" s="8"/>
      <c r="K57" s="5">
        <f t="shared" ref="K57:K66" si="7">G57</f>
        <v>-7.2004999994533136E-2</v>
      </c>
      <c r="L57" s="8"/>
      <c r="M57" s="8"/>
      <c r="N57" s="8"/>
      <c r="O57" s="8">
        <f t="shared" ca="1" si="6"/>
        <v>-6.9656731669735225E-2</v>
      </c>
      <c r="P57" s="8"/>
      <c r="Q57" s="9">
        <f t="shared" si="4"/>
        <v>39102.252200000003</v>
      </c>
      <c r="R57" s="5"/>
      <c r="S57" s="8"/>
      <c r="T57" s="8"/>
      <c r="U57" s="8"/>
      <c r="V57" s="8"/>
      <c r="W57" s="8"/>
    </row>
    <row r="58" spans="1:23" x14ac:dyDescent="0.2">
      <c r="A58" s="31" t="s">
        <v>79</v>
      </c>
      <c r="B58" s="32" t="s">
        <v>42</v>
      </c>
      <c r="C58" s="31">
        <v>55580.205300000001</v>
      </c>
      <c r="D58" s="10"/>
      <c r="E58" s="5">
        <f t="shared" si="0"/>
        <v>24515.942842899058</v>
      </c>
      <c r="F58" s="5">
        <f t="shared" si="1"/>
        <v>24516</v>
      </c>
      <c r="G58" s="5">
        <f t="shared" si="2"/>
        <v>-5.7096000004094094E-2</v>
      </c>
      <c r="H58" s="5"/>
      <c r="J58" s="5"/>
      <c r="K58" s="5">
        <f t="shared" si="7"/>
        <v>-5.7096000004094094E-2</v>
      </c>
      <c r="L58" s="5"/>
      <c r="M58" s="5"/>
      <c r="N58" s="5"/>
      <c r="O58" s="5">
        <f t="shared" ca="1" si="6"/>
        <v>-6.2178900981336688E-2</v>
      </c>
      <c r="P58" s="5"/>
      <c r="Q58" s="7">
        <f t="shared" si="4"/>
        <v>40561.705300000001</v>
      </c>
      <c r="R58" s="5"/>
      <c r="S58" s="8"/>
      <c r="T58" s="8"/>
      <c r="U58" s="8"/>
      <c r="V58" s="8"/>
      <c r="W58" s="8"/>
    </row>
    <row r="59" spans="1:23" x14ac:dyDescent="0.2">
      <c r="A59" s="12" t="s">
        <v>43</v>
      </c>
      <c r="B59" s="33" t="s">
        <v>42</v>
      </c>
      <c r="C59" s="12">
        <v>56354.379200000003</v>
      </c>
      <c r="D59" s="12">
        <v>2.9999999999999997E-4</v>
      </c>
      <c r="E59" s="8">
        <f t="shared" si="0"/>
        <v>25290.945220440652</v>
      </c>
      <c r="F59" s="8">
        <f t="shared" si="1"/>
        <v>25291</v>
      </c>
      <c r="G59" s="8">
        <f t="shared" si="2"/>
        <v>-5.4721000000427011E-2</v>
      </c>
      <c r="H59" s="8"/>
      <c r="I59" s="8"/>
      <c r="J59" s="5">
        <f>G59</f>
        <v>-5.4721000000427011E-2</v>
      </c>
      <c r="L59" s="8"/>
      <c r="M59" s="8"/>
      <c r="N59" s="8"/>
      <c r="O59" s="8">
        <f t="shared" ca="1" si="6"/>
        <v>-5.8212221458058905E-2</v>
      </c>
      <c r="P59" s="8"/>
      <c r="Q59" s="9">
        <f t="shared" si="4"/>
        <v>41335.879200000003</v>
      </c>
      <c r="R59" s="5"/>
      <c r="S59" s="8"/>
      <c r="T59" s="8"/>
      <c r="U59" s="8"/>
      <c r="V59" s="8"/>
      <c r="W59" s="8"/>
    </row>
    <row r="60" spans="1:23" x14ac:dyDescent="0.2">
      <c r="A60" s="31" t="s">
        <v>92</v>
      </c>
      <c r="B60" s="32" t="s">
        <v>42</v>
      </c>
      <c r="C60" s="31">
        <v>56670.040399999998</v>
      </c>
      <c r="D60" s="10"/>
      <c r="E60" s="5">
        <f t="shared" si="0"/>
        <v>25606.944223374783</v>
      </c>
      <c r="F60" s="5">
        <f t="shared" si="1"/>
        <v>25607</v>
      </c>
      <c r="G60" s="5">
        <f t="shared" si="2"/>
        <v>-5.5717000002914574E-2</v>
      </c>
      <c r="H60" s="5"/>
      <c r="J60" s="5"/>
      <c r="K60" s="5">
        <f t="shared" si="7"/>
        <v>-5.5717000002914574E-2</v>
      </c>
      <c r="L60" s="5"/>
      <c r="M60" s="5"/>
      <c r="N60" s="5"/>
      <c r="O60" s="5">
        <f t="shared" ca="1" si="6"/>
        <v>-5.6594839871793368E-2</v>
      </c>
      <c r="P60" s="5"/>
      <c r="Q60" s="7">
        <f t="shared" si="4"/>
        <v>41651.540399999998</v>
      </c>
      <c r="R60" s="5"/>
      <c r="S60" s="8"/>
      <c r="T60" s="8"/>
      <c r="U60" s="8"/>
      <c r="V60" s="8"/>
      <c r="W60" s="8"/>
    </row>
    <row r="61" spans="1:23" x14ac:dyDescent="0.2">
      <c r="A61" s="31" t="s">
        <v>92</v>
      </c>
      <c r="B61" s="32" t="s">
        <v>42</v>
      </c>
      <c r="C61" s="31">
        <v>56677.034699999997</v>
      </c>
      <c r="D61" s="10"/>
      <c r="E61" s="5">
        <f t="shared" si="0"/>
        <v>25613.946008282848</v>
      </c>
      <c r="F61" s="5">
        <f t="shared" si="1"/>
        <v>25614</v>
      </c>
      <c r="G61" s="5">
        <f t="shared" si="2"/>
        <v>-5.3934000003209803E-2</v>
      </c>
      <c r="H61" s="5"/>
      <c r="J61" s="5"/>
      <c r="K61" s="5">
        <f t="shared" si="7"/>
        <v>-5.3934000003209803E-2</v>
      </c>
      <c r="L61" s="5"/>
      <c r="M61" s="5"/>
      <c r="N61" s="5"/>
      <c r="O61" s="5">
        <f t="shared" ca="1" si="6"/>
        <v>-5.6559011798679892E-2</v>
      </c>
      <c r="P61" s="5"/>
      <c r="Q61" s="7">
        <f t="shared" si="4"/>
        <v>41658.534699999997</v>
      </c>
      <c r="R61" s="5"/>
      <c r="S61" s="8"/>
      <c r="T61" s="8"/>
      <c r="U61" s="8"/>
      <c r="V61" s="8"/>
      <c r="W61" s="8"/>
    </row>
    <row r="62" spans="1:23" x14ac:dyDescent="0.2">
      <c r="A62" s="31" t="s">
        <v>92</v>
      </c>
      <c r="B62" s="32" t="s">
        <v>42</v>
      </c>
      <c r="C62" s="31">
        <v>56689.016199999998</v>
      </c>
      <c r="D62" s="10"/>
      <c r="E62" s="5">
        <f t="shared" si="0"/>
        <v>25625.940330212994</v>
      </c>
      <c r="F62" s="5">
        <f t="shared" si="1"/>
        <v>25626</v>
      </c>
      <c r="G62" s="5">
        <f t="shared" si="2"/>
        <v>-5.96060000025318E-2</v>
      </c>
      <c r="H62" s="5"/>
      <c r="J62" s="5"/>
      <c r="K62" s="5">
        <f t="shared" si="7"/>
        <v>-5.96060000025318E-2</v>
      </c>
      <c r="L62" s="5"/>
      <c r="M62" s="5"/>
      <c r="N62" s="5"/>
      <c r="O62" s="5">
        <f t="shared" ca="1" si="6"/>
        <v>-5.6497592244771078E-2</v>
      </c>
      <c r="P62" s="5"/>
      <c r="Q62" s="7">
        <f t="shared" si="4"/>
        <v>41670.516199999998</v>
      </c>
      <c r="R62" s="5"/>
      <c r="S62" s="8"/>
      <c r="T62" s="8"/>
      <c r="U62" s="8"/>
      <c r="V62" s="8"/>
      <c r="W62" s="8"/>
    </row>
    <row r="63" spans="1:23" x14ac:dyDescent="0.2">
      <c r="A63" s="16" t="s">
        <v>46</v>
      </c>
      <c r="B63" s="17" t="s">
        <v>42</v>
      </c>
      <c r="C63" s="16">
        <v>56713.466800000002</v>
      </c>
      <c r="D63" s="16">
        <v>1.6999999999999999E-3</v>
      </c>
      <c r="E63" s="8">
        <f t="shared" si="0"/>
        <v>25650.417095875491</v>
      </c>
      <c r="F63" s="8">
        <f t="shared" si="1"/>
        <v>25650.5</v>
      </c>
      <c r="G63" s="8">
        <f t="shared" si="2"/>
        <v>-8.2815499998105224E-2</v>
      </c>
      <c r="H63" s="8"/>
      <c r="I63" s="8"/>
      <c r="J63" s="5">
        <f>G63</f>
        <v>-8.2815499998105224E-2</v>
      </c>
      <c r="L63" s="8"/>
      <c r="M63" s="8"/>
      <c r="N63" s="8"/>
      <c r="O63" s="8">
        <f t="shared" ca="1" si="6"/>
        <v>-5.6372193988873914E-2</v>
      </c>
      <c r="P63" s="8"/>
      <c r="Q63" s="9">
        <f t="shared" si="4"/>
        <v>41694.966800000002</v>
      </c>
      <c r="R63" s="5"/>
      <c r="S63" s="8"/>
      <c r="T63" s="8"/>
      <c r="U63" s="8"/>
      <c r="V63" s="8"/>
      <c r="W63" s="8"/>
    </row>
    <row r="64" spans="1:23" x14ac:dyDescent="0.2">
      <c r="A64" s="34" t="s">
        <v>0</v>
      </c>
      <c r="B64" s="35" t="s">
        <v>42</v>
      </c>
      <c r="C64" s="34">
        <v>58480.11540000001</v>
      </c>
      <c r="D64" s="34" t="s">
        <v>15</v>
      </c>
      <c r="E64" s="8">
        <f>+(C64-C$7)/C$8</f>
        <v>27418.956264246488</v>
      </c>
      <c r="F64" s="8">
        <f t="shared" si="1"/>
        <v>27419</v>
      </c>
      <c r="G64" s="8">
        <f>+C64-(C$7+F64*C$8)</f>
        <v>-4.3688999990990851E-2</v>
      </c>
      <c r="H64" s="8"/>
      <c r="I64" s="8"/>
      <c r="J64" s="8"/>
      <c r="K64" s="5">
        <f t="shared" si="7"/>
        <v>-4.3688999990990851E-2</v>
      </c>
      <c r="L64" s="8"/>
      <c r="M64" s="8"/>
      <c r="N64" s="8"/>
      <c r="O64" s="8">
        <f t="shared" ca="1" si="6"/>
        <v>-4.7320487231561931E-2</v>
      </c>
      <c r="P64" s="8"/>
      <c r="Q64" s="9">
        <f>+C64-15018.5</f>
        <v>43461.61540000001</v>
      </c>
      <c r="R64" s="5"/>
      <c r="S64" s="8"/>
      <c r="T64" s="8"/>
      <c r="U64" s="8"/>
      <c r="V64" s="8"/>
      <c r="W64" s="8"/>
    </row>
    <row r="65" spans="1:23" x14ac:dyDescent="0.2">
      <c r="A65" s="34" t="s">
        <v>0</v>
      </c>
      <c r="B65" s="35" t="s">
        <v>42</v>
      </c>
      <c r="C65" s="34">
        <v>58480.117099999916</v>
      </c>
      <c r="D65" s="34" t="s">
        <v>15</v>
      </c>
      <c r="E65" s="8">
        <f>+(C65-C$7)/C$8</f>
        <v>27418.957966065638</v>
      </c>
      <c r="F65" s="8">
        <f t="shared" si="1"/>
        <v>27419</v>
      </c>
      <c r="G65" s="8">
        <f>+C65-(C$7+F65*C$8)</f>
        <v>-4.1989000084868167E-2</v>
      </c>
      <c r="H65" s="8"/>
      <c r="I65" s="8"/>
      <c r="J65" s="8"/>
      <c r="K65" s="5">
        <f t="shared" si="7"/>
        <v>-4.1989000084868167E-2</v>
      </c>
      <c r="L65" s="8"/>
      <c r="M65" s="8"/>
      <c r="N65" s="8"/>
      <c r="O65" s="8">
        <f t="shared" ca="1" si="6"/>
        <v>-4.7320487231561931E-2</v>
      </c>
      <c r="P65" s="8"/>
      <c r="Q65" s="9">
        <f>+C65-15018.5</f>
        <v>43461.617099999916</v>
      </c>
      <c r="R65" s="5"/>
      <c r="S65" s="8"/>
      <c r="T65" s="8"/>
      <c r="U65" s="8"/>
      <c r="V65" s="8"/>
      <c r="W65" s="8"/>
    </row>
    <row r="66" spans="1:23" x14ac:dyDescent="0.2">
      <c r="A66" s="34" t="s">
        <v>0</v>
      </c>
      <c r="B66" s="35" t="s">
        <v>42</v>
      </c>
      <c r="C66" s="34">
        <v>58480.117099999916</v>
      </c>
      <c r="D66" s="34" t="s">
        <v>15</v>
      </c>
      <c r="E66" s="8">
        <f>+(C66-C$7)/C$8</f>
        <v>27418.957966065638</v>
      </c>
      <c r="F66" s="8">
        <f t="shared" si="1"/>
        <v>27419</v>
      </c>
      <c r="G66" s="8">
        <f>+C66-(C$7+F66*C$8)</f>
        <v>-4.1989000084868167E-2</v>
      </c>
      <c r="H66" s="8"/>
      <c r="I66" s="8"/>
      <c r="J66" s="8"/>
      <c r="K66" s="5">
        <f t="shared" si="7"/>
        <v>-4.1989000084868167E-2</v>
      </c>
      <c r="L66" s="8"/>
      <c r="M66" s="8"/>
      <c r="N66" s="8"/>
      <c r="O66" s="8">
        <f t="shared" ca="1" si="6"/>
        <v>-4.7320487231561931E-2</v>
      </c>
      <c r="P66" s="8"/>
      <c r="Q66" s="9">
        <f>+C66-15018.5</f>
        <v>43461.617099999916</v>
      </c>
      <c r="R66" s="5"/>
      <c r="S66" s="8"/>
      <c r="T66" s="8"/>
      <c r="U66" s="8"/>
      <c r="V66" s="8"/>
      <c r="W66" s="8"/>
    </row>
    <row r="67" spans="1:23" x14ac:dyDescent="0.2">
      <c r="A67" s="8"/>
      <c r="B67" s="8"/>
      <c r="C67" s="10"/>
      <c r="D67" s="1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">
      <c r="A68" s="8"/>
      <c r="B68" s="8"/>
      <c r="C68" s="10"/>
      <c r="D68" s="1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2">
      <c r="A69" s="8"/>
      <c r="B69" s="8"/>
      <c r="C69" s="10"/>
      <c r="D69" s="1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2">
      <c r="A70" s="8"/>
      <c r="B70" s="8"/>
      <c r="C70" s="10"/>
      <c r="D70" s="1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2">
      <c r="A71" s="8"/>
      <c r="B71" s="8"/>
      <c r="C71" s="10"/>
      <c r="D71" s="1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2">
      <c r="A72" s="8"/>
      <c r="B72" s="8"/>
      <c r="C72" s="10"/>
      <c r="D72" s="1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2">
      <c r="A73" s="8"/>
      <c r="B73" s="8"/>
      <c r="C73" s="10"/>
      <c r="D73" s="1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2">
      <c r="A74" s="8"/>
      <c r="B74" s="8"/>
      <c r="C74" s="10"/>
      <c r="D74" s="1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">
      <c r="A75" s="8"/>
      <c r="B75" s="8"/>
      <c r="C75" s="10"/>
      <c r="D75" s="1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">
      <c r="A76" s="8"/>
      <c r="B76" s="8"/>
      <c r="C76" s="10"/>
      <c r="D76" s="1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2">
      <c r="A77" s="8"/>
      <c r="B77" s="8"/>
      <c r="C77" s="10"/>
      <c r="D77" s="1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2">
      <c r="A78" s="8"/>
      <c r="B78" s="8"/>
      <c r="C78" s="10"/>
      <c r="D78" s="1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2">
      <c r="A79" s="8"/>
      <c r="B79" s="8"/>
      <c r="C79" s="10"/>
      <c r="D79" s="1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2">
      <c r="A80" s="8"/>
      <c r="B80" s="8"/>
      <c r="C80" s="10"/>
      <c r="D80" s="1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2">
      <c r="A81" s="8"/>
      <c r="B81" s="8"/>
      <c r="C81" s="10"/>
      <c r="D81" s="1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2">
      <c r="A82" s="8"/>
      <c r="B82" s="8"/>
      <c r="C82" s="10"/>
      <c r="D82" s="1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2">
      <c r="A83" s="8"/>
      <c r="B83" s="8"/>
      <c r="C83" s="10"/>
      <c r="D83" s="1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2">
      <c r="A84" s="8"/>
      <c r="B84" s="8"/>
      <c r="C84" s="10"/>
      <c r="D84" s="1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2">
      <c r="A85" s="8"/>
      <c r="B85" s="8"/>
      <c r="C85" s="10"/>
      <c r="D85" s="1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2">
      <c r="A86" s="8"/>
      <c r="B86" s="8"/>
      <c r="C86" s="10"/>
      <c r="D86" s="1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2">
      <c r="A87" s="8"/>
      <c r="B87" s="8"/>
      <c r="C87" s="10"/>
      <c r="D87" s="1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2">
      <c r="A88" s="8"/>
      <c r="B88" s="8"/>
      <c r="C88" s="10"/>
      <c r="D88" s="1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2">
      <c r="A89" s="8"/>
      <c r="B89" s="8"/>
      <c r="C89" s="10"/>
      <c r="D89" s="1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x14ac:dyDescent="0.2">
      <c r="A90" s="8"/>
      <c r="B90" s="8"/>
      <c r="C90" s="10"/>
      <c r="D90" s="1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x14ac:dyDescent="0.2">
      <c r="A91" s="8"/>
      <c r="B91" s="8"/>
      <c r="C91" s="10"/>
      <c r="D91" s="1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x14ac:dyDescent="0.2">
      <c r="A92" s="8"/>
      <c r="B92" s="8"/>
      <c r="C92" s="10"/>
      <c r="D92" s="1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2">
      <c r="A93" s="8"/>
      <c r="B93" s="8"/>
      <c r="C93" s="10"/>
      <c r="D93" s="1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2">
      <c r="A94" s="8"/>
      <c r="B94" s="8"/>
      <c r="C94" s="10"/>
      <c r="D94" s="1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x14ac:dyDescent="0.2">
      <c r="A95" s="8"/>
      <c r="B95" s="8"/>
      <c r="C95" s="10"/>
      <c r="D95" s="1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2">
      <c r="A96" s="8"/>
      <c r="B96" s="8"/>
      <c r="C96" s="10"/>
      <c r="D96" s="1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x14ac:dyDescent="0.2">
      <c r="A97" s="8"/>
      <c r="B97" s="8"/>
      <c r="C97" s="10"/>
      <c r="D97" s="1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2">
      <c r="A98" s="8"/>
      <c r="B98" s="8"/>
      <c r="C98" s="10"/>
      <c r="D98" s="1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x14ac:dyDescent="0.2">
      <c r="A99" s="8"/>
      <c r="B99" s="8"/>
      <c r="C99" s="10"/>
      <c r="D99" s="1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x14ac:dyDescent="0.2">
      <c r="A100" s="8"/>
      <c r="B100" s="8"/>
      <c r="C100" s="10"/>
      <c r="D100" s="1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x14ac:dyDescent="0.2">
      <c r="A101" s="8"/>
      <c r="B101" s="8"/>
      <c r="C101" s="10"/>
      <c r="D101" s="1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x14ac:dyDescent="0.2">
      <c r="A102" s="8"/>
      <c r="B102" s="8"/>
      <c r="C102" s="10"/>
      <c r="D102" s="1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2">
      <c r="A103" s="8"/>
      <c r="B103" s="8"/>
      <c r="C103" s="10"/>
      <c r="D103" s="1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x14ac:dyDescent="0.2">
      <c r="A104" s="8"/>
      <c r="B104" s="8"/>
      <c r="C104" s="10"/>
      <c r="D104" s="1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x14ac:dyDescent="0.2">
      <c r="A105" s="8"/>
      <c r="B105" s="8"/>
      <c r="C105" s="10"/>
      <c r="D105" s="1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x14ac:dyDescent="0.2">
      <c r="A106" s="8"/>
      <c r="B106" s="8"/>
      <c r="C106" s="10"/>
      <c r="D106" s="1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x14ac:dyDescent="0.2">
      <c r="A107" s="8"/>
      <c r="B107" s="8"/>
      <c r="C107" s="10"/>
      <c r="D107" s="1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x14ac:dyDescent="0.2">
      <c r="A108" s="8"/>
      <c r="B108" s="8"/>
      <c r="C108" s="10"/>
      <c r="D108" s="1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x14ac:dyDescent="0.2">
      <c r="A109" s="8"/>
      <c r="B109" s="8"/>
      <c r="C109" s="10"/>
      <c r="D109" s="1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x14ac:dyDescent="0.2">
      <c r="A110" s="8"/>
      <c r="B110" s="8"/>
      <c r="C110" s="10"/>
      <c r="D110" s="1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x14ac:dyDescent="0.2">
      <c r="A111" s="8"/>
      <c r="B111" s="8"/>
      <c r="C111" s="10"/>
      <c r="D111" s="1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x14ac:dyDescent="0.2">
      <c r="A112" s="8"/>
      <c r="B112" s="8"/>
      <c r="C112" s="10"/>
      <c r="D112" s="1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x14ac:dyDescent="0.2">
      <c r="A113" s="8"/>
      <c r="B113" s="8"/>
      <c r="C113" s="10"/>
      <c r="D113" s="1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2">
      <c r="A114" s="8"/>
      <c r="B114" s="8"/>
      <c r="C114" s="10"/>
      <c r="D114" s="1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x14ac:dyDescent="0.2">
      <c r="A115" s="8"/>
      <c r="B115" s="8"/>
      <c r="C115" s="10"/>
      <c r="D115" s="1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x14ac:dyDescent="0.2">
      <c r="A116" s="8"/>
      <c r="B116" s="8"/>
      <c r="C116" s="10"/>
      <c r="D116" s="1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x14ac:dyDescent="0.2">
      <c r="A117" s="8"/>
      <c r="B117" s="8"/>
      <c r="C117" s="10"/>
      <c r="D117" s="1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x14ac:dyDescent="0.2">
      <c r="A118" s="8"/>
      <c r="B118" s="8"/>
      <c r="C118" s="10"/>
      <c r="D118" s="1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x14ac:dyDescent="0.2">
      <c r="A119" s="8"/>
      <c r="B119" s="8"/>
      <c r="C119" s="10"/>
      <c r="D119" s="1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x14ac:dyDescent="0.2">
      <c r="A120" s="8"/>
      <c r="B120" s="8"/>
      <c r="C120" s="10"/>
      <c r="D120" s="1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x14ac:dyDescent="0.2">
      <c r="A121" s="8"/>
      <c r="B121" s="8"/>
      <c r="C121" s="10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x14ac:dyDescent="0.2">
      <c r="A122" s="8"/>
      <c r="B122" s="8"/>
      <c r="C122" s="10"/>
      <c r="D122" s="1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x14ac:dyDescent="0.2">
      <c r="A123" s="8"/>
      <c r="B123" s="8"/>
      <c r="C123" s="10"/>
      <c r="D123" s="1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x14ac:dyDescent="0.2">
      <c r="A124" s="8"/>
      <c r="B124" s="8"/>
      <c r="C124" s="10"/>
      <c r="D124" s="1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x14ac:dyDescent="0.2">
      <c r="A125" s="8"/>
      <c r="B125" s="8"/>
      <c r="C125" s="10"/>
      <c r="D125" s="1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x14ac:dyDescent="0.2">
      <c r="A126" s="8"/>
      <c r="B126" s="8"/>
      <c r="C126" s="10"/>
      <c r="D126" s="1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x14ac:dyDescent="0.2">
      <c r="A127" s="8"/>
      <c r="B127" s="8"/>
      <c r="C127" s="10"/>
      <c r="D127" s="1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x14ac:dyDescent="0.2">
      <c r="A128" s="8"/>
      <c r="B128" s="8"/>
      <c r="C128" s="10"/>
      <c r="D128" s="1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x14ac:dyDescent="0.2">
      <c r="A129" s="8"/>
      <c r="B129" s="8"/>
      <c r="C129" s="10"/>
      <c r="D129" s="1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x14ac:dyDescent="0.2">
      <c r="A130" s="8"/>
      <c r="B130" s="8"/>
      <c r="C130" s="10"/>
      <c r="D130" s="1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2">
      <c r="A131" s="8"/>
      <c r="B131" s="8"/>
      <c r="C131" s="10"/>
      <c r="D131" s="1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2">
      <c r="A132" s="8"/>
      <c r="B132" s="8"/>
      <c r="C132" s="10"/>
      <c r="D132" s="1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x14ac:dyDescent="0.2">
      <c r="A133" s="8"/>
      <c r="B133" s="8"/>
      <c r="C133" s="10"/>
      <c r="D133" s="1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x14ac:dyDescent="0.2">
      <c r="A134" s="8"/>
      <c r="B134" s="8"/>
      <c r="C134" s="10"/>
      <c r="D134" s="1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x14ac:dyDescent="0.2">
      <c r="A135" s="8"/>
      <c r="B135" s="8"/>
      <c r="C135" s="10"/>
      <c r="D135" s="1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x14ac:dyDescent="0.2">
      <c r="A136" s="8"/>
      <c r="B136" s="8"/>
      <c r="C136" s="10"/>
      <c r="D136" s="1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x14ac:dyDescent="0.2">
      <c r="A137" s="8"/>
      <c r="B137" s="8"/>
      <c r="C137" s="10"/>
      <c r="D137" s="1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x14ac:dyDescent="0.2">
      <c r="A138" s="8"/>
      <c r="B138" s="8"/>
      <c r="C138" s="10"/>
      <c r="D138" s="1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x14ac:dyDescent="0.2">
      <c r="A139" s="8"/>
      <c r="B139" s="8"/>
      <c r="C139" s="10"/>
      <c r="D139" s="1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x14ac:dyDescent="0.2">
      <c r="A140" s="8"/>
      <c r="B140" s="8"/>
      <c r="C140" s="10"/>
      <c r="D140" s="1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x14ac:dyDescent="0.2">
      <c r="A141" s="8"/>
      <c r="B141" s="8"/>
      <c r="C141" s="10"/>
      <c r="D141" s="1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x14ac:dyDescent="0.2">
      <c r="A142" s="8"/>
      <c r="B142" s="8"/>
      <c r="C142" s="10"/>
      <c r="D142" s="1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x14ac:dyDescent="0.2">
      <c r="A143" s="8"/>
      <c r="B143" s="8"/>
      <c r="C143" s="10"/>
      <c r="D143" s="1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x14ac:dyDescent="0.2">
      <c r="A144" s="8"/>
      <c r="B144" s="8"/>
      <c r="C144" s="10"/>
      <c r="D144" s="1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x14ac:dyDescent="0.2">
      <c r="A145" s="8"/>
      <c r="B145" s="8"/>
      <c r="C145" s="10"/>
      <c r="D145" s="1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x14ac:dyDescent="0.2">
      <c r="A146" s="8"/>
      <c r="B146" s="8"/>
      <c r="C146" s="10"/>
      <c r="D146" s="1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x14ac:dyDescent="0.2">
      <c r="A147" s="8"/>
      <c r="B147" s="8"/>
      <c r="C147" s="10"/>
      <c r="D147" s="1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x14ac:dyDescent="0.2">
      <c r="A148" s="8"/>
      <c r="B148" s="8"/>
      <c r="C148" s="10"/>
      <c r="D148" s="1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2">
      <c r="A149" s="8"/>
      <c r="B149" s="8"/>
      <c r="C149" s="10"/>
      <c r="D149" s="1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x14ac:dyDescent="0.2">
      <c r="A150" s="8"/>
      <c r="B150" s="8"/>
      <c r="C150" s="10"/>
      <c r="D150" s="1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x14ac:dyDescent="0.2">
      <c r="A151" s="8"/>
      <c r="B151" s="8"/>
      <c r="C151" s="10"/>
      <c r="D151" s="1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x14ac:dyDescent="0.2">
      <c r="A152" s="8"/>
      <c r="B152" s="8"/>
      <c r="C152" s="10"/>
      <c r="D152" s="1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x14ac:dyDescent="0.2">
      <c r="A153" s="8"/>
      <c r="B153" s="8"/>
      <c r="C153" s="10"/>
      <c r="D153" s="1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x14ac:dyDescent="0.2">
      <c r="A154" s="8"/>
      <c r="B154" s="8"/>
      <c r="C154" s="10"/>
      <c r="D154" s="1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x14ac:dyDescent="0.2">
      <c r="A155" s="8"/>
      <c r="B155" s="8"/>
      <c r="C155" s="10"/>
      <c r="D155" s="1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x14ac:dyDescent="0.2">
      <c r="A156" s="8"/>
      <c r="B156" s="8"/>
      <c r="C156" s="10"/>
      <c r="D156" s="1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x14ac:dyDescent="0.2">
      <c r="A157" s="8"/>
      <c r="B157" s="8"/>
      <c r="C157" s="10"/>
      <c r="D157" s="1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x14ac:dyDescent="0.2">
      <c r="A158" s="8"/>
      <c r="B158" s="8"/>
      <c r="C158" s="10"/>
      <c r="D158" s="1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x14ac:dyDescent="0.2">
      <c r="A159" s="8"/>
      <c r="B159" s="8"/>
      <c r="C159" s="10"/>
      <c r="D159" s="1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x14ac:dyDescent="0.2">
      <c r="A160" s="8"/>
      <c r="B160" s="8"/>
      <c r="C160" s="10"/>
      <c r="D160" s="1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x14ac:dyDescent="0.2">
      <c r="A161" s="8"/>
      <c r="B161" s="8"/>
      <c r="C161" s="10"/>
      <c r="D161" s="1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x14ac:dyDescent="0.2">
      <c r="A162" s="8"/>
      <c r="B162" s="8"/>
      <c r="C162" s="10"/>
      <c r="D162" s="1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x14ac:dyDescent="0.2">
      <c r="A163" s="8"/>
      <c r="B163" s="8"/>
      <c r="C163" s="10"/>
      <c r="D163" s="1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x14ac:dyDescent="0.2">
      <c r="A164" s="8"/>
      <c r="B164" s="8"/>
      <c r="C164" s="10"/>
      <c r="D164" s="1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x14ac:dyDescent="0.2">
      <c r="A165" s="8"/>
      <c r="B165" s="8"/>
      <c r="C165" s="10"/>
      <c r="D165" s="1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x14ac:dyDescent="0.2">
      <c r="A166" s="8"/>
      <c r="B166" s="8"/>
      <c r="C166" s="10"/>
      <c r="D166" s="1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x14ac:dyDescent="0.2">
      <c r="A167" s="8"/>
      <c r="B167" s="8"/>
      <c r="C167" s="10"/>
      <c r="D167" s="1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x14ac:dyDescent="0.2">
      <c r="A168" s="8"/>
      <c r="B168" s="8"/>
      <c r="C168" s="10"/>
      <c r="D168" s="1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x14ac:dyDescent="0.2">
      <c r="A169" s="8"/>
      <c r="B169" s="8"/>
      <c r="C169" s="10"/>
      <c r="D169" s="1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x14ac:dyDescent="0.2">
      <c r="A170" s="8"/>
      <c r="B170" s="8"/>
      <c r="C170" s="10"/>
      <c r="D170" s="1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x14ac:dyDescent="0.2">
      <c r="A171" s="8"/>
      <c r="B171" s="8"/>
      <c r="C171" s="10"/>
      <c r="D171" s="1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x14ac:dyDescent="0.2">
      <c r="A172" s="8"/>
      <c r="B172" s="8"/>
      <c r="C172" s="10"/>
      <c r="D172" s="1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x14ac:dyDescent="0.2">
      <c r="A173" s="8"/>
      <c r="B173" s="8"/>
      <c r="C173" s="10"/>
      <c r="D173" s="1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x14ac:dyDescent="0.2">
      <c r="A174" s="8"/>
      <c r="B174" s="8"/>
      <c r="C174" s="10"/>
      <c r="D174" s="1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x14ac:dyDescent="0.2">
      <c r="A175" s="8"/>
      <c r="B175" s="8"/>
      <c r="C175" s="10"/>
      <c r="D175" s="1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x14ac:dyDescent="0.2">
      <c r="A176" s="8"/>
      <c r="B176" s="8"/>
      <c r="C176" s="10"/>
      <c r="D176" s="1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x14ac:dyDescent="0.2">
      <c r="A177" s="8"/>
      <c r="B177" s="8"/>
      <c r="C177" s="10"/>
      <c r="D177" s="1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x14ac:dyDescent="0.2">
      <c r="A178" s="8"/>
      <c r="B178" s="8"/>
      <c r="C178" s="10"/>
      <c r="D178" s="1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x14ac:dyDescent="0.2">
      <c r="A179" s="8"/>
      <c r="B179" s="8"/>
      <c r="C179" s="10"/>
      <c r="D179" s="1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x14ac:dyDescent="0.2">
      <c r="A180" s="8"/>
      <c r="B180" s="8"/>
      <c r="C180" s="10"/>
      <c r="D180" s="1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x14ac:dyDescent="0.2">
      <c r="A181" s="8"/>
      <c r="B181" s="8"/>
      <c r="C181" s="10"/>
      <c r="D181" s="1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x14ac:dyDescent="0.2">
      <c r="A182" s="8"/>
      <c r="B182" s="8"/>
      <c r="C182" s="10"/>
      <c r="D182" s="1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x14ac:dyDescent="0.2">
      <c r="A183" s="8"/>
      <c r="B183" s="8"/>
      <c r="C183" s="10"/>
      <c r="D183" s="1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x14ac:dyDescent="0.2">
      <c r="A184" s="8"/>
      <c r="B184" s="8"/>
      <c r="C184" s="10"/>
      <c r="D184" s="1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x14ac:dyDescent="0.2">
      <c r="A185" s="8"/>
      <c r="B185" s="8"/>
      <c r="C185" s="10"/>
      <c r="D185" s="1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x14ac:dyDescent="0.2">
      <c r="A186" s="8"/>
      <c r="B186" s="8"/>
      <c r="C186" s="10"/>
      <c r="D186" s="1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x14ac:dyDescent="0.2">
      <c r="A187" s="8"/>
      <c r="B187" s="8"/>
      <c r="C187" s="10"/>
      <c r="D187" s="1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2">
      <c r="A188" s="8"/>
      <c r="B188" s="8"/>
      <c r="C188" s="10"/>
      <c r="D188" s="1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x14ac:dyDescent="0.2">
      <c r="A189" s="8"/>
      <c r="B189" s="8"/>
      <c r="C189" s="10"/>
      <c r="D189" s="1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x14ac:dyDescent="0.2">
      <c r="A190" s="8"/>
      <c r="B190" s="8"/>
      <c r="C190" s="10"/>
      <c r="D190" s="1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x14ac:dyDescent="0.2">
      <c r="A191" s="8"/>
      <c r="B191" s="8"/>
      <c r="C191" s="10"/>
      <c r="D191" s="1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x14ac:dyDescent="0.2">
      <c r="A192" s="8"/>
      <c r="B192" s="8"/>
      <c r="C192" s="10"/>
      <c r="D192" s="1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x14ac:dyDescent="0.2">
      <c r="A193" s="8"/>
      <c r="B193" s="8"/>
      <c r="C193" s="10"/>
      <c r="D193" s="1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x14ac:dyDescent="0.2">
      <c r="A194" s="8"/>
      <c r="B194" s="8"/>
      <c r="C194" s="10"/>
      <c r="D194" s="1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x14ac:dyDescent="0.2">
      <c r="A195" s="8"/>
      <c r="B195" s="8"/>
      <c r="C195" s="10"/>
      <c r="D195" s="1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x14ac:dyDescent="0.2">
      <c r="A196" s="8"/>
      <c r="B196" s="8"/>
      <c r="C196" s="10"/>
      <c r="D196" s="1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x14ac:dyDescent="0.2">
      <c r="A197" s="8"/>
      <c r="B197" s="8"/>
      <c r="C197" s="10"/>
      <c r="D197" s="1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x14ac:dyDescent="0.2">
      <c r="A198" s="8"/>
      <c r="B198" s="8"/>
      <c r="C198" s="10"/>
      <c r="D198" s="1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x14ac:dyDescent="0.2">
      <c r="A199" s="8"/>
      <c r="B199" s="8"/>
      <c r="C199" s="10"/>
      <c r="D199" s="1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2">
      <c r="A200" s="8"/>
      <c r="B200" s="8"/>
      <c r="C200" s="10"/>
      <c r="D200" s="1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x14ac:dyDescent="0.2">
      <c r="A201" s="8"/>
      <c r="B201" s="8"/>
      <c r="C201" s="10"/>
      <c r="D201" s="1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x14ac:dyDescent="0.2">
      <c r="A202" s="8"/>
      <c r="B202" s="8"/>
      <c r="C202" s="10"/>
      <c r="D202" s="1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x14ac:dyDescent="0.2">
      <c r="A203" s="8"/>
      <c r="B203" s="8"/>
      <c r="C203" s="10"/>
      <c r="D203" s="1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x14ac:dyDescent="0.2">
      <c r="A204" s="8"/>
      <c r="B204" s="8"/>
      <c r="C204" s="10"/>
      <c r="D204" s="1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x14ac:dyDescent="0.2">
      <c r="A205" s="8"/>
      <c r="B205" s="8"/>
      <c r="C205" s="10"/>
      <c r="D205" s="1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x14ac:dyDescent="0.2">
      <c r="A206" s="8"/>
      <c r="B206" s="8"/>
      <c r="C206" s="10"/>
      <c r="D206" s="1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x14ac:dyDescent="0.2">
      <c r="A207" s="8"/>
      <c r="B207" s="8"/>
      <c r="C207" s="10"/>
      <c r="D207" s="1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x14ac:dyDescent="0.2">
      <c r="A208" s="8"/>
      <c r="B208" s="8"/>
      <c r="C208" s="10"/>
      <c r="D208" s="1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x14ac:dyDescent="0.2">
      <c r="A209" s="8"/>
      <c r="B209" s="8"/>
      <c r="C209" s="10"/>
      <c r="D209" s="1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x14ac:dyDescent="0.2">
      <c r="A210" s="8"/>
      <c r="B210" s="8"/>
      <c r="C210" s="10"/>
      <c r="D210" s="1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x14ac:dyDescent="0.2">
      <c r="A211" s="8"/>
      <c r="B211" s="8"/>
      <c r="C211" s="10"/>
      <c r="D211" s="1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x14ac:dyDescent="0.2">
      <c r="A212" s="8"/>
      <c r="B212" s="8"/>
      <c r="C212" s="10"/>
      <c r="D212" s="1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x14ac:dyDescent="0.2">
      <c r="A213" s="8"/>
      <c r="B213" s="8"/>
      <c r="C213" s="10"/>
      <c r="D213" s="1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x14ac:dyDescent="0.2">
      <c r="A214" s="8"/>
      <c r="B214" s="8"/>
      <c r="C214" s="10"/>
      <c r="D214" s="1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2">
      <c r="A215" s="8"/>
      <c r="B215" s="8"/>
      <c r="C215" s="10"/>
      <c r="D215" s="1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x14ac:dyDescent="0.2">
      <c r="A216" s="8"/>
      <c r="B216" s="8"/>
      <c r="C216" s="10"/>
      <c r="D216" s="1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x14ac:dyDescent="0.2">
      <c r="A217" s="8"/>
      <c r="B217" s="8"/>
      <c r="C217" s="10"/>
      <c r="D217" s="1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x14ac:dyDescent="0.2">
      <c r="A218" s="8"/>
      <c r="B218" s="8"/>
      <c r="C218" s="10"/>
      <c r="D218" s="1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x14ac:dyDescent="0.2">
      <c r="A219" s="8"/>
      <c r="B219" s="8"/>
      <c r="C219" s="10"/>
      <c r="D219" s="1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x14ac:dyDescent="0.2">
      <c r="A220" s="8"/>
      <c r="B220" s="8"/>
      <c r="C220" s="10"/>
      <c r="D220" s="1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x14ac:dyDescent="0.2">
      <c r="A221" s="8"/>
      <c r="B221" s="8"/>
      <c r="C221" s="10"/>
      <c r="D221" s="1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x14ac:dyDescent="0.2">
      <c r="A222" s="8"/>
      <c r="B222" s="8"/>
      <c r="C222" s="10"/>
      <c r="D222" s="1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x14ac:dyDescent="0.2">
      <c r="A223" s="8"/>
      <c r="B223" s="8"/>
      <c r="C223" s="10"/>
      <c r="D223" s="1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2">
      <c r="A224" s="8"/>
      <c r="B224" s="8"/>
      <c r="C224" s="10"/>
      <c r="D224" s="1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2">
      <c r="A225" s="8"/>
      <c r="B225" s="8"/>
      <c r="C225" s="10"/>
      <c r="D225" s="1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x14ac:dyDescent="0.2">
      <c r="A226" s="8"/>
      <c r="B226" s="8"/>
      <c r="C226" s="10"/>
      <c r="D226" s="1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x14ac:dyDescent="0.2">
      <c r="A227" s="8"/>
      <c r="B227" s="8"/>
      <c r="C227" s="10"/>
      <c r="D227" s="1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x14ac:dyDescent="0.2">
      <c r="C228" s="2"/>
      <c r="D228" s="2"/>
    </row>
    <row r="229" spans="1:23" x14ac:dyDescent="0.2">
      <c r="C229" s="2"/>
      <c r="D229" s="2"/>
    </row>
    <row r="230" spans="1:23" x14ac:dyDescent="0.2">
      <c r="C230" s="2"/>
      <c r="D230" s="2"/>
    </row>
    <row r="231" spans="1:23" x14ac:dyDescent="0.2">
      <c r="C231" s="2"/>
      <c r="D231" s="2"/>
    </row>
    <row r="232" spans="1:23" x14ac:dyDescent="0.2">
      <c r="C232" s="2"/>
      <c r="D232" s="2"/>
    </row>
    <row r="233" spans="1:23" x14ac:dyDescent="0.2">
      <c r="C233" s="2"/>
      <c r="D233" s="2"/>
    </row>
    <row r="234" spans="1:23" x14ac:dyDescent="0.2">
      <c r="C234" s="2"/>
      <c r="D234" s="2"/>
    </row>
    <row r="235" spans="1:23" x14ac:dyDescent="0.2">
      <c r="C235" s="2"/>
      <c r="D235" s="2"/>
    </row>
    <row r="236" spans="1:23" x14ac:dyDescent="0.2">
      <c r="C236" s="2"/>
      <c r="D236" s="2"/>
    </row>
    <row r="237" spans="1:23" x14ac:dyDescent="0.2">
      <c r="C237" s="2"/>
      <c r="D237" s="2"/>
    </row>
    <row r="238" spans="1:23" x14ac:dyDescent="0.2">
      <c r="C238" s="2"/>
      <c r="D238" s="2"/>
    </row>
    <row r="239" spans="1:23" x14ac:dyDescent="0.2">
      <c r="C239" s="2"/>
      <c r="D239" s="2"/>
    </row>
    <row r="240" spans="1:23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0" type="noConversion"/>
  <hyperlinks>
    <hyperlink ref="H63116" r:id="rId1" display="http://vsolj.cetus-net.org/bulletin.html"/>
    <hyperlink ref="H63109" r:id="rId2" display="https://www.aavso.org/ejaavso"/>
    <hyperlink ref="I63116" r:id="rId3" display="http://vsolj.cetus-net.org/bulletin.html"/>
    <hyperlink ref="AQ56767" r:id="rId4" display="http://cdsbib.u-strasbg.fr/cgi-bin/cdsbib?1990RMxAA..21..381G"/>
    <hyperlink ref="H63113" r:id="rId5" display="https://www.aavso.org/ejaavso"/>
    <hyperlink ref="AP4131" r:id="rId6" display="http://cdsbib.u-strasbg.fr/cgi-bin/cdsbib?1990RMxAA..21..381G"/>
    <hyperlink ref="AP4134" r:id="rId7" display="http://cdsbib.u-strasbg.fr/cgi-bin/cdsbib?1990RMxAA..21..381G"/>
    <hyperlink ref="AP4132" r:id="rId8" display="http://cdsbib.u-strasbg.fr/cgi-bin/cdsbib?1990RMxAA..21..381G"/>
    <hyperlink ref="AP4116" r:id="rId9" display="http://cdsbib.u-strasbg.fr/cgi-bin/cdsbib?1990RMxAA..21..381G"/>
    <hyperlink ref="AQ4345" r:id="rId10" display="http://cdsbib.u-strasbg.fr/cgi-bin/cdsbib?1990RMxAA..21..381G"/>
    <hyperlink ref="AQ4349" r:id="rId11" display="http://cdsbib.u-strasbg.fr/cgi-bin/cdsbib?1990RMxAA..21..381G"/>
    <hyperlink ref="AQ64029" r:id="rId12" display="http://cdsbib.u-strasbg.fr/cgi-bin/cdsbib?1990RMxAA..21..381G"/>
    <hyperlink ref="I1237" r:id="rId13" display="http://vsolj.cetus-net.org/bulletin.html"/>
    <hyperlink ref="H1237" r:id="rId14" display="http://vsolj.cetus-net.org/bulletin.html"/>
    <hyperlink ref="AQ64690" r:id="rId15" display="http://cdsbib.u-strasbg.fr/cgi-bin/cdsbib?1990RMxAA..21..381G"/>
    <hyperlink ref="AQ64689" r:id="rId16" display="http://cdsbib.u-strasbg.fr/cgi-bin/cdsbib?1990RMxAA..21..381G"/>
    <hyperlink ref="AP2407" r:id="rId17" display="http://cdsbib.u-strasbg.fr/cgi-bin/cdsbib?1990RMxAA..21..381G"/>
    <hyperlink ref="AP2425" r:id="rId18" display="http://cdsbib.u-strasbg.fr/cgi-bin/cdsbib?1990RMxAA..21..381G"/>
    <hyperlink ref="AP2426" r:id="rId19" display="http://cdsbib.u-strasbg.fr/cgi-bin/cdsbib?1990RMxAA..21..381G"/>
    <hyperlink ref="AP242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6" sqref="A16:C19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8" t="s">
        <v>47</v>
      </c>
      <c r="I1" s="19" t="s">
        <v>48</v>
      </c>
      <c r="J1" s="20" t="s">
        <v>49</v>
      </c>
    </row>
    <row r="2" spans="1:16" x14ac:dyDescent="0.2">
      <c r="I2" s="21" t="s">
        <v>50</v>
      </c>
      <c r="J2" s="22" t="s">
        <v>51</v>
      </c>
    </row>
    <row r="3" spans="1:16" x14ac:dyDescent="0.2">
      <c r="A3" s="23" t="s">
        <v>52</v>
      </c>
      <c r="I3" s="21" t="s">
        <v>53</v>
      </c>
      <c r="J3" s="22" t="s">
        <v>54</v>
      </c>
    </row>
    <row r="4" spans="1:16" x14ac:dyDescent="0.2">
      <c r="I4" s="21" t="s">
        <v>55</v>
      </c>
      <c r="J4" s="22" t="s">
        <v>54</v>
      </c>
    </row>
    <row r="5" spans="1:16" ht="13.5" thickBot="1" x14ac:dyDescent="0.25">
      <c r="I5" s="24" t="s">
        <v>56</v>
      </c>
      <c r="J5" s="25" t="s">
        <v>57</v>
      </c>
    </row>
    <row r="10" spans="1:16" ht="13.5" thickBot="1" x14ac:dyDescent="0.25"/>
    <row r="11" spans="1:16" ht="12.75" customHeight="1" thickBot="1" x14ac:dyDescent="0.25">
      <c r="A11" s="2" t="str">
        <f t="shared" ref="A11:A19" si="0">P11</f>
        <v> AN 290.280 </v>
      </c>
      <c r="B11" s="4" t="str">
        <f t="shared" ref="B11:B19" si="1">IF(H11=INT(H11),"I","II")</f>
        <v>I</v>
      </c>
      <c r="C11" s="2">
        <f t="shared" ref="C11:C19" si="2">1*G11</f>
        <v>29965.62</v>
      </c>
      <c r="D11" s="3" t="str">
        <f t="shared" ref="D11:D19" si="3">VLOOKUP(F11,I$1:J$5,2,FALSE)</f>
        <v>vis</v>
      </c>
      <c r="E11" s="26">
        <f>VLOOKUP(C11,Active!C$21:E$973,3,FALSE)</f>
        <v>-1126.0537514603132</v>
      </c>
      <c r="F11" s="4" t="s">
        <v>56</v>
      </c>
      <c r="G11" s="3" t="str">
        <f t="shared" ref="G11:G19" si="4">MID(I11,3,LEN(I11)-3)</f>
        <v>29965.62</v>
      </c>
      <c r="H11" s="2">
        <f t="shared" ref="H11:H19" si="5">1*K11</f>
        <v>-22559</v>
      </c>
      <c r="I11" s="27" t="s">
        <v>58</v>
      </c>
      <c r="J11" s="28" t="s">
        <v>59</v>
      </c>
      <c r="K11" s="27">
        <v>-22559</v>
      </c>
      <c r="L11" s="27" t="s">
        <v>60</v>
      </c>
      <c r="M11" s="28" t="s">
        <v>61</v>
      </c>
      <c r="N11" s="28"/>
      <c r="O11" s="29" t="s">
        <v>62</v>
      </c>
      <c r="P11" s="29" t="s">
        <v>63</v>
      </c>
    </row>
    <row r="12" spans="1:16" ht="12.75" customHeight="1" thickBot="1" x14ac:dyDescent="0.25">
      <c r="A12" s="2" t="str">
        <f t="shared" si="0"/>
        <v> AN 290.280 </v>
      </c>
      <c r="B12" s="4" t="str">
        <f t="shared" si="1"/>
        <v>I</v>
      </c>
      <c r="C12" s="2">
        <f t="shared" si="2"/>
        <v>31090.47</v>
      </c>
      <c r="D12" s="3" t="str">
        <f t="shared" si="3"/>
        <v>vis</v>
      </c>
      <c r="E12" s="26">
        <f>VLOOKUP(C12,Active!C$21:E$973,3,FALSE)</f>
        <v>0</v>
      </c>
      <c r="F12" s="4" t="s">
        <v>56</v>
      </c>
      <c r="G12" s="3" t="str">
        <f t="shared" si="4"/>
        <v>31090.47</v>
      </c>
      <c r="H12" s="2">
        <f t="shared" si="5"/>
        <v>-21433</v>
      </c>
      <c r="I12" s="27" t="s">
        <v>64</v>
      </c>
      <c r="J12" s="28" t="s">
        <v>65</v>
      </c>
      <c r="K12" s="27">
        <v>-21433</v>
      </c>
      <c r="L12" s="27" t="s">
        <v>66</v>
      </c>
      <c r="M12" s="28" t="s">
        <v>61</v>
      </c>
      <c r="N12" s="28"/>
      <c r="O12" s="29" t="s">
        <v>62</v>
      </c>
      <c r="P12" s="29" t="s">
        <v>63</v>
      </c>
    </row>
    <row r="13" spans="1:16" ht="12.75" customHeight="1" thickBot="1" x14ac:dyDescent="0.25">
      <c r="A13" s="2" t="str">
        <f t="shared" si="0"/>
        <v>IBVS 5843 </v>
      </c>
      <c r="B13" s="4" t="str">
        <f t="shared" si="1"/>
        <v>I</v>
      </c>
      <c r="C13" s="2">
        <f t="shared" si="2"/>
        <v>54120.752200000003</v>
      </c>
      <c r="D13" s="3" t="str">
        <f t="shared" si="3"/>
        <v>vis</v>
      </c>
      <c r="E13" s="26">
        <f>VLOOKUP(C13,Active!C$21:E$973,3,FALSE)</f>
        <v>23054.927917944282</v>
      </c>
      <c r="F13" s="4" t="s">
        <v>56</v>
      </c>
      <c r="G13" s="3" t="str">
        <f t="shared" si="4"/>
        <v>54120.7522</v>
      </c>
      <c r="H13" s="2">
        <f t="shared" si="5"/>
        <v>1622</v>
      </c>
      <c r="I13" s="27" t="s">
        <v>67</v>
      </c>
      <c r="J13" s="28" t="s">
        <v>68</v>
      </c>
      <c r="K13" s="27">
        <v>1622</v>
      </c>
      <c r="L13" s="27" t="s">
        <v>69</v>
      </c>
      <c r="M13" s="28" t="s">
        <v>70</v>
      </c>
      <c r="N13" s="28" t="s">
        <v>71</v>
      </c>
      <c r="O13" s="29" t="s">
        <v>72</v>
      </c>
      <c r="P13" s="30" t="s">
        <v>73</v>
      </c>
    </row>
    <row r="14" spans="1:16" ht="12.75" customHeight="1" thickBot="1" x14ac:dyDescent="0.25">
      <c r="A14" s="2" t="str">
        <f t="shared" si="0"/>
        <v>BAVM 232 </v>
      </c>
      <c r="B14" s="4" t="str">
        <f t="shared" si="1"/>
        <v>I</v>
      </c>
      <c r="C14" s="2">
        <f t="shared" si="2"/>
        <v>56354.379200000003</v>
      </c>
      <c r="D14" s="3" t="str">
        <f t="shared" si="3"/>
        <v>vis</v>
      </c>
      <c r="E14" s="26">
        <f>VLOOKUP(C14,Active!C$21:E$973,3,FALSE)</f>
        <v>25290.945220440652</v>
      </c>
      <c r="F14" s="4" t="s">
        <v>56</v>
      </c>
      <c r="G14" s="3" t="str">
        <f t="shared" si="4"/>
        <v>56354.3792</v>
      </c>
      <c r="H14" s="2">
        <f t="shared" si="5"/>
        <v>3858</v>
      </c>
      <c r="I14" s="27" t="s">
        <v>80</v>
      </c>
      <c r="J14" s="28" t="s">
        <v>81</v>
      </c>
      <c r="K14" s="27" t="s">
        <v>82</v>
      </c>
      <c r="L14" s="27" t="s">
        <v>83</v>
      </c>
      <c r="M14" s="28" t="s">
        <v>70</v>
      </c>
      <c r="N14" s="28" t="s">
        <v>71</v>
      </c>
      <c r="O14" s="29" t="s">
        <v>84</v>
      </c>
      <c r="P14" s="30" t="s">
        <v>85</v>
      </c>
    </row>
    <row r="15" spans="1:16" ht="12.75" customHeight="1" thickBot="1" x14ac:dyDescent="0.25">
      <c r="A15" s="2" t="str">
        <f t="shared" si="0"/>
        <v>BAVM 238 </v>
      </c>
      <c r="B15" s="4" t="str">
        <f t="shared" si="1"/>
        <v>II</v>
      </c>
      <c r="C15" s="2">
        <f t="shared" si="2"/>
        <v>56713.466800000002</v>
      </c>
      <c r="D15" s="3" t="str">
        <f t="shared" si="3"/>
        <v>vis</v>
      </c>
      <c r="E15" s="26">
        <f>VLOOKUP(C15,Active!C$21:E$973,3,FALSE)</f>
        <v>25650.417095875491</v>
      </c>
      <c r="F15" s="4" t="s">
        <v>56</v>
      </c>
      <c r="G15" s="3" t="str">
        <f t="shared" si="4"/>
        <v>56713.4668</v>
      </c>
      <c r="H15" s="2">
        <f t="shared" si="5"/>
        <v>4217.5</v>
      </c>
      <c r="I15" s="27" t="s">
        <v>101</v>
      </c>
      <c r="J15" s="28" t="s">
        <v>102</v>
      </c>
      <c r="K15" s="27" t="s">
        <v>103</v>
      </c>
      <c r="L15" s="27" t="s">
        <v>104</v>
      </c>
      <c r="M15" s="28" t="s">
        <v>70</v>
      </c>
      <c r="N15" s="28" t="s">
        <v>71</v>
      </c>
      <c r="O15" s="29" t="s">
        <v>84</v>
      </c>
      <c r="P15" s="30" t="s">
        <v>105</v>
      </c>
    </row>
    <row r="16" spans="1:16" ht="12.75" customHeight="1" thickBot="1" x14ac:dyDescent="0.25">
      <c r="A16" s="2" t="str">
        <f t="shared" si="0"/>
        <v>VSB 53 </v>
      </c>
      <c r="B16" s="4" t="str">
        <f t="shared" si="1"/>
        <v>I</v>
      </c>
      <c r="C16" s="2">
        <f t="shared" si="2"/>
        <v>55580.205300000001</v>
      </c>
      <c r="D16" s="3" t="str">
        <f t="shared" si="3"/>
        <v>vis</v>
      </c>
      <c r="E16" s="26">
        <f>VLOOKUP(C16,Active!C$21:E$973,3,FALSE)</f>
        <v>24515.942842899058</v>
      </c>
      <c r="F16" s="4" t="s">
        <v>56</v>
      </c>
      <c r="G16" s="3" t="str">
        <f t="shared" si="4"/>
        <v>55580.2053</v>
      </c>
      <c r="H16" s="2">
        <f t="shared" si="5"/>
        <v>3083</v>
      </c>
      <c r="I16" s="27" t="s">
        <v>74</v>
      </c>
      <c r="J16" s="28" t="s">
        <v>75</v>
      </c>
      <c r="K16" s="27" t="s">
        <v>76</v>
      </c>
      <c r="L16" s="27" t="s">
        <v>77</v>
      </c>
      <c r="M16" s="28" t="s">
        <v>70</v>
      </c>
      <c r="N16" s="28" t="s">
        <v>56</v>
      </c>
      <c r="O16" s="29" t="s">
        <v>78</v>
      </c>
      <c r="P16" s="30" t="s">
        <v>79</v>
      </c>
    </row>
    <row r="17" spans="1:16" ht="12.75" customHeight="1" thickBot="1" x14ac:dyDescent="0.25">
      <c r="A17" s="2" t="str">
        <f t="shared" si="0"/>
        <v>VSB 59 </v>
      </c>
      <c r="B17" s="4" t="str">
        <f t="shared" si="1"/>
        <v>I</v>
      </c>
      <c r="C17" s="2">
        <f t="shared" si="2"/>
        <v>56670.040399999998</v>
      </c>
      <c r="D17" s="3" t="str">
        <f t="shared" si="3"/>
        <v>vis</v>
      </c>
      <c r="E17" s="26">
        <f>VLOOKUP(C17,Active!C$21:E$973,3,FALSE)</f>
        <v>25606.944223374783</v>
      </c>
      <c r="F17" s="4" t="s">
        <v>56</v>
      </c>
      <c r="G17" s="3" t="str">
        <f t="shared" si="4"/>
        <v>56670.0404</v>
      </c>
      <c r="H17" s="2">
        <f t="shared" si="5"/>
        <v>4174</v>
      </c>
      <c r="I17" s="27" t="s">
        <v>86</v>
      </c>
      <c r="J17" s="28" t="s">
        <v>87</v>
      </c>
      <c r="K17" s="27" t="s">
        <v>88</v>
      </c>
      <c r="L17" s="27" t="s">
        <v>89</v>
      </c>
      <c r="M17" s="28" t="s">
        <v>70</v>
      </c>
      <c r="N17" s="28" t="s">
        <v>90</v>
      </c>
      <c r="O17" s="29" t="s">
        <v>91</v>
      </c>
      <c r="P17" s="30" t="s">
        <v>92</v>
      </c>
    </row>
    <row r="18" spans="1:16" ht="12.75" customHeight="1" thickBot="1" x14ac:dyDescent="0.25">
      <c r="A18" s="2" t="str">
        <f t="shared" si="0"/>
        <v>VSB 59 </v>
      </c>
      <c r="B18" s="4" t="str">
        <f t="shared" si="1"/>
        <v>I</v>
      </c>
      <c r="C18" s="2">
        <f t="shared" si="2"/>
        <v>56677.034699999997</v>
      </c>
      <c r="D18" s="3" t="str">
        <f t="shared" si="3"/>
        <v>vis</v>
      </c>
      <c r="E18" s="26">
        <f>VLOOKUP(C18,Active!C$21:E$973,3,FALSE)</f>
        <v>25613.946008282848</v>
      </c>
      <c r="F18" s="4" t="s">
        <v>56</v>
      </c>
      <c r="G18" s="3" t="str">
        <f t="shared" si="4"/>
        <v>56677.0347</v>
      </c>
      <c r="H18" s="2">
        <f t="shared" si="5"/>
        <v>4181</v>
      </c>
      <c r="I18" s="27" t="s">
        <v>93</v>
      </c>
      <c r="J18" s="28" t="s">
        <v>94</v>
      </c>
      <c r="K18" s="27" t="s">
        <v>95</v>
      </c>
      <c r="L18" s="27" t="s">
        <v>96</v>
      </c>
      <c r="M18" s="28" t="s">
        <v>70</v>
      </c>
      <c r="N18" s="28" t="s">
        <v>90</v>
      </c>
      <c r="O18" s="29" t="s">
        <v>91</v>
      </c>
      <c r="P18" s="30" t="s">
        <v>92</v>
      </c>
    </row>
    <row r="19" spans="1:16" ht="12.75" customHeight="1" thickBot="1" x14ac:dyDescent="0.25">
      <c r="A19" s="2" t="str">
        <f t="shared" si="0"/>
        <v>VSB 59 </v>
      </c>
      <c r="B19" s="4" t="str">
        <f t="shared" si="1"/>
        <v>I</v>
      </c>
      <c r="C19" s="2">
        <f t="shared" si="2"/>
        <v>56689.016199999998</v>
      </c>
      <c r="D19" s="3" t="str">
        <f t="shared" si="3"/>
        <v>vis</v>
      </c>
      <c r="E19" s="26">
        <f>VLOOKUP(C19,Active!C$21:E$973,3,FALSE)</f>
        <v>25625.940330212994</v>
      </c>
      <c r="F19" s="4" t="s">
        <v>56</v>
      </c>
      <c r="G19" s="3" t="str">
        <f t="shared" si="4"/>
        <v>56689.0162</v>
      </c>
      <c r="H19" s="2">
        <f t="shared" si="5"/>
        <v>4193</v>
      </c>
      <c r="I19" s="27" t="s">
        <v>97</v>
      </c>
      <c r="J19" s="28" t="s">
        <v>98</v>
      </c>
      <c r="K19" s="27" t="s">
        <v>99</v>
      </c>
      <c r="L19" s="27" t="s">
        <v>100</v>
      </c>
      <c r="M19" s="28" t="s">
        <v>70</v>
      </c>
      <c r="N19" s="28" t="s">
        <v>90</v>
      </c>
      <c r="O19" s="29" t="s">
        <v>91</v>
      </c>
      <c r="P19" s="30" t="s">
        <v>92</v>
      </c>
    </row>
    <row r="20" spans="1:16" x14ac:dyDescent="0.2">
      <c r="B20" s="4"/>
      <c r="E20" s="26"/>
      <c r="F20" s="4"/>
    </row>
    <row r="21" spans="1:16" x14ac:dyDescent="0.2">
      <c r="B21" s="4"/>
      <c r="E21" s="26"/>
      <c r="F21" s="4"/>
    </row>
    <row r="22" spans="1:16" x14ac:dyDescent="0.2">
      <c r="B22" s="4"/>
      <c r="E22" s="26"/>
      <c r="F22" s="4"/>
    </row>
    <row r="23" spans="1:16" x14ac:dyDescent="0.2">
      <c r="B23" s="4"/>
      <c r="E23" s="26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</sheetData>
  <phoneticPr fontId="0" type="noConversion"/>
  <hyperlinks>
    <hyperlink ref="P13" r:id="rId1" display="http://www.konkoly.hu/cgi-bin/IBVS?5843"/>
    <hyperlink ref="P16" r:id="rId2" display="http://vsolj.cetus-net.org/vsoljno53.pdf"/>
    <hyperlink ref="P14" r:id="rId3" display="http://www.bav-astro.de/sfs/BAVM_link.php?BAVMnr=232"/>
    <hyperlink ref="P17" r:id="rId4" display="http://vsolj.cetus-net.org/vsoljno59.pdf"/>
    <hyperlink ref="P18" r:id="rId5" display="http://vsolj.cetus-net.org/vsoljno59.pdf"/>
    <hyperlink ref="P19" r:id="rId6" display="http://vsolj.cetus-net.org/vsoljno59.pdf"/>
    <hyperlink ref="P15" r:id="rId7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2024-03-04T05:56:35Z</dcterms:modified>
</cp:coreProperties>
</file>