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6541155-5FE6-4406-A359-E020E59935B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H21" i="1" s="1"/>
  <c r="E23" i="1"/>
  <c r="F23" i="1"/>
  <c r="G23" i="1" s="1"/>
  <c r="K23" i="1" s="1"/>
  <c r="Q21" i="1"/>
  <c r="Q23" i="1"/>
  <c r="C9" i="1"/>
  <c r="E22" i="1"/>
  <c r="F22" i="1"/>
  <c r="G22" i="1"/>
  <c r="I22" i="1" s="1"/>
  <c r="D9" i="1"/>
  <c r="F16" i="1"/>
  <c r="F17" i="1" s="1"/>
  <c r="C17" i="1"/>
  <c r="Q22" i="1"/>
  <c r="C12" i="1"/>
  <c r="C11" i="1"/>
  <c r="C15" i="1" l="1"/>
  <c r="F18" i="1" s="1"/>
  <c r="O22" i="1"/>
  <c r="O23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<sst xmlns="http://schemas.openxmlformats.org/spreadsheetml/2006/main" count="55" uniqueCount="51">
  <si>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</si>
  <si>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</si>
  <si>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</si>
  <si>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</si>
  <si>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</si>
  <si>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</si>
  <si>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</si>
  <si>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</si>
  <si>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</si>
  <si>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</si>
  <si>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</si>
  <si>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</si>
  <si>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</si>
  <si>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</si>
  <si>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</si>
  <si>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</si>
  <si>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</si>
  <si>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</si>
  <si>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</si>
  <si>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</si>
  <si>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</si>
  <si>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</si>
  <si>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</si>
  <si>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</si>
  <si>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</si>
  <si>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</si>
  <si>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</si>
  <si>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</si>
  <si>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</si>
  <si>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</si>
  <si>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</si>
  <si>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</si>
  <si>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</si>
  <si>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</si>
  <si>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</si>
  <si>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</si>
  <si>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</si>
  <si>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</si>
  <si>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</si>
  <si>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</si>
  <si>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</si>
  <si>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MW Pup</t>
  </si>
  <si>
    <t>G7658-1223</t>
  </si>
  <si>
    <t>EA/DM</t>
  </si>
  <si>
    <t>pr_0</t>
  </si>
  <si>
    <t xml:space="preserve">A0V           </t>
  </si>
  <si>
    <t>MW Pup / GSC 7658-1223</t>
  </si>
  <si>
    <t>Kreiner</t>
  </si>
  <si>
    <t>GCVS</t>
  </si>
  <si>
    <t>I</t>
  </si>
  <si>
    <t>OEJV 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</si>
</sst>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9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MW Pup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-10617</c:v>
                </c:pt>
                <c:pt idx="1">
                  <c:v>0</c:v>
                </c:pt>
                <c:pt idx="2">
                  <c:v>3104.5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-3.087000000232365E-2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66-4777-8965-4879414AA9F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-10617</c:v>
                </c:pt>
                <c:pt idx="1">
                  <c:v>0</c:v>
                </c:pt>
                <c:pt idx="2">
                  <c:v>3104.5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66-4777-8965-4879414AA9F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-10617</c:v>
                </c:pt>
                <c:pt idx="1">
                  <c:v>0</c:v>
                </c:pt>
                <c:pt idx="2">
                  <c:v>3104.5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66-4777-8965-4879414AA9F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-10617</c:v>
                </c:pt>
                <c:pt idx="1">
                  <c:v>0</c:v>
                </c:pt>
                <c:pt idx="2">
                  <c:v>3104.5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3.7994999998772983E-2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66-4777-8965-4879414AA9F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-10617</c:v>
                </c:pt>
                <c:pt idx="1">
                  <c:v>0</c:v>
                </c:pt>
                <c:pt idx="2">
                  <c:v>3104.5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66-4777-8965-4879414AA9F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-10617</c:v>
                </c:pt>
                <c:pt idx="1">
                  <c:v>0</c:v>
                </c:pt>
                <c:pt idx="2">
                  <c:v>3104.5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66-4777-8965-4879414AA9F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-10617</c:v>
                </c:pt>
                <c:pt idx="1">
                  <c:v>0</c:v>
                </c:pt>
                <c:pt idx="2">
                  <c:v>3104.5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66-4777-8965-4879414AA9F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-10617</c:v>
                </c:pt>
                <c:pt idx="1">
                  <c:v>0</c:v>
                </c:pt>
                <c:pt idx="2">
                  <c:v>3104.5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-3.3943706951558524E-2</c:v>
                </c:pt>
                <c:pt idx="1">
                  <c:v>1.3585398583967208E-2</c:v>
                </c:pt>
                <c:pt idx="2">
                  <c:v>2.7483308364040639E-2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66-4777-8965-4879414AA9F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-10617</c:v>
                </c:pt>
                <c:pt idx="1">
                  <c:v>0</c:v>
                </c:pt>
                <c:pt idx="2">
                  <c:v>3104.5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66-4777-8965-4879414AA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744360"/>
        <c:axId val="1"/>
      </c:scatterChart>
      <c:valAx>
        <c:axId val="678744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744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386C0C-6EA5-E506-296C-584351DD8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8" t="s">
        <v>41</v>
      </c>
      <c r="G1" s="3">
        <v>0</v>
      </c>
      <c r="H1" s="4"/>
      <c r="I1" s="9" t="s">
        <v>42</v>
      </c>
      <c r="J1" s="10" t="s">
        <v>41</v>
      </c>
      <c r="K1" s="11">
        <v>7.5601699999999994</v>
      </c>
      <c r="L1" s="6">
        <v>-44.544699999999999</v>
      </c>
      <c r="M1" s="7">
        <v>52501</v>
      </c>
      <c r="N1" s="7">
        <v>1.71089</v>
      </c>
      <c r="O1" s="5" t="s">
        <v>43</v>
      </c>
      <c r="P1" s="12">
        <v>8.8000000000000007</v>
      </c>
      <c r="Q1" s="12">
        <v>9.1999999999999993</v>
      </c>
      <c r="R1" s="13" t="s">
        <v>44</v>
      </c>
      <c r="S1" s="5" t="s">
        <v>45</v>
      </c>
    </row>
    <row r="2" spans="1:19" s="14" customFormat="1" ht="12.95" customHeight="1" x14ac:dyDescent="0.2">
      <c r="A2" s="14" t="s">
        <v>23</v>
      </c>
      <c r="B2" s="14" t="s">
        <v>43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34336.449999999997</v>
      </c>
      <c r="D4" s="19">
        <v>2.3987349999999998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45">
        <v>52501</v>
      </c>
      <c r="D7" s="5" t="s">
        <v>47</v>
      </c>
    </row>
    <row r="8" spans="1:19" s="14" customFormat="1" ht="12.95" customHeight="1" x14ac:dyDescent="0.2">
      <c r="A8" s="14" t="s">
        <v>3</v>
      </c>
      <c r="C8" s="45">
        <v>1.71089</v>
      </c>
      <c r="D8" s="23" t="e">
        <v>#N/A</v>
      </c>
    </row>
    <row r="9" spans="1:19" s="14" customFormat="1" ht="12.95" customHeight="1" x14ac:dyDescent="0.2">
      <c r="A9" s="24" t="s">
        <v>32</v>
      </c>
      <c r="B9" s="25">
        <v>21</v>
      </c>
      <c r="C9" s="26" t="str">
        <f>"F"&amp;B9</f>
        <v>F21</v>
      </c>
      <c r="D9" s="27" t="str">
        <f>"G"&amp;B9</f>
        <v>G21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1.3585398583967208E-2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4.4766982702765119E-6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57811.630041070013</v>
      </c>
      <c r="E15" s="31" t="s">
        <v>34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1.7108944766982703</v>
      </c>
      <c r="E16" s="31" t="s">
        <v>30</v>
      </c>
      <c r="F16" s="32">
        <f ca="1">NOW()+15018.5+$C$5/24</f>
        <v>60373.790517476853</v>
      </c>
    </row>
    <row r="17" spans="1:21" s="14" customFormat="1" ht="12.95" customHeight="1" thickBot="1" x14ac:dyDescent="0.25">
      <c r="A17" s="31" t="s">
        <v>27</v>
      </c>
      <c r="C17" s="14">
        <f>COUNT(C21:C2191)</f>
        <v>3</v>
      </c>
      <c r="E17" s="31" t="s">
        <v>35</v>
      </c>
      <c r="F17" s="33">
        <f ca="1">ROUND(2*(F16-$C$7)/$C$8,0)/2+F15</f>
        <v>4602.5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57811.630041070013</v>
      </c>
      <c r="D18" s="35">
        <f ca="1">+C16</f>
        <v>1.7108944766982703</v>
      </c>
      <c r="E18" s="31" t="s">
        <v>36</v>
      </c>
      <c r="F18" s="27">
        <f ca="1">ROUND(2*(F16-$C$15)/$C$16,0)/2+F15</f>
        <v>1498.5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45357.301247735704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33</v>
      </c>
    </row>
    <row r="21" spans="1:21" s="14" customFormat="1" ht="12.95" customHeight="1" x14ac:dyDescent="0.2">
      <c r="A21" s="14" t="s">
        <v>48</v>
      </c>
      <c r="C21" s="22">
        <v>34336.449999999997</v>
      </c>
      <c r="D21" s="22"/>
      <c r="E21" s="14">
        <f>+(C21-C$7)/C$8</f>
        <v>-10617.018043240654</v>
      </c>
      <c r="F21" s="14">
        <f>ROUND(2*E21,0)/2</f>
        <v>-10617</v>
      </c>
      <c r="G21" s="14">
        <f>+C21-(C$7+F21*C$8)</f>
        <v>-3.087000000232365E-2</v>
      </c>
      <c r="H21" s="14">
        <f>+G21</f>
        <v>-3.087000000232365E-2</v>
      </c>
      <c r="O21" s="14">
        <f ca="1">+C$11+C$12*$F21</f>
        <v>-3.3943706951558524E-2</v>
      </c>
      <c r="Q21" s="40">
        <f>+C21-15018.5</f>
        <v>19317.949999999997</v>
      </c>
    </row>
    <row r="22" spans="1:21" s="14" customFormat="1" ht="12.95" customHeight="1" x14ac:dyDescent="0.2">
      <c r="A22" s="14" t="s">
        <v>47</v>
      </c>
      <c r="C22" s="22">
        <v>52501</v>
      </c>
      <c r="D22" s="22" t="s">
        <v>13</v>
      </c>
      <c r="E22" s="14">
        <f>+(C22-C$7)/C$8</f>
        <v>0</v>
      </c>
      <c r="F22" s="14">
        <f>ROUND(2*E22,0)/2</f>
        <v>0</v>
      </c>
      <c r="G22" s="14">
        <f>+C22-(C$7+F22*C$8)</f>
        <v>0</v>
      </c>
      <c r="I22" s="14">
        <f>+G22</f>
        <v>0</v>
      </c>
      <c r="O22" s="14">
        <f ca="1">+C$11+C$12*$F22</f>
        <v>1.3585398583967208E-2</v>
      </c>
      <c r="Q22" s="40">
        <f>+C22-15018.5</f>
        <v>37482.5</v>
      </c>
    </row>
    <row r="23" spans="1:21" s="14" customFormat="1" ht="12.95" customHeight="1" x14ac:dyDescent="0.2">
      <c r="A23" s="41" t="s">
        <v>50</v>
      </c>
      <c r="B23" s="42" t="s">
        <v>49</v>
      </c>
      <c r="C23" s="43">
        <v>57812.495999999999</v>
      </c>
      <c r="D23" s="44">
        <v>3.0000000000000001E-3</v>
      </c>
      <c r="E23" s="14">
        <f>+(C23-C$7)/C$8</f>
        <v>3104.5222077398307</v>
      </c>
      <c r="F23" s="14">
        <f>ROUND(2*E23,0)/2</f>
        <v>3104.5</v>
      </c>
      <c r="G23" s="14">
        <f>+C23-(C$7+F23*C$8)</f>
        <v>3.7994999998772983E-2</v>
      </c>
      <c r="K23" s="14">
        <f>+G23</f>
        <v>3.7994999998772983E-2</v>
      </c>
      <c r="O23" s="14">
        <f ca="1">+C$11+C$12*$F23</f>
        <v>2.7483308364040639E-2</v>
      </c>
      <c r="Q23" s="40">
        <f>+C23-15018.5</f>
        <v>42793.995999999999</v>
      </c>
    </row>
    <row r="24" spans="1:21" s="14" customFormat="1" ht="12.95" customHeight="1" x14ac:dyDescent="0.2">
      <c r="C24" s="22"/>
      <c r="D24" s="22"/>
      <c r="Q24" s="40"/>
    </row>
    <row r="25" spans="1:21" s="14" customFormat="1" ht="12.95" customHeight="1" x14ac:dyDescent="0.2">
      <c r="C25" s="22"/>
      <c r="D25" s="22"/>
      <c r="Q25" s="40"/>
    </row>
    <row r="26" spans="1:21" s="14" customFormat="1" ht="12.95" customHeight="1" x14ac:dyDescent="0.2">
      <c r="C26" s="22"/>
      <c r="D26" s="22"/>
      <c r="Q26" s="40"/>
    </row>
    <row r="27" spans="1:21" s="14" customFormat="1" ht="12.95" customHeight="1" x14ac:dyDescent="0.2">
      <c r="C27" s="22"/>
      <c r="D27" s="22"/>
      <c r="Q27" s="40"/>
    </row>
    <row r="28" spans="1:21" s="14" customFormat="1" ht="12.95" customHeight="1" x14ac:dyDescent="0.2">
      <c r="C28" s="22"/>
      <c r="D28" s="22"/>
      <c r="Q28" s="40"/>
    </row>
    <row r="29" spans="1:21" s="14" customFormat="1" ht="12.95" customHeight="1" x14ac:dyDescent="0.2">
      <c r="C29" s="22"/>
      <c r="D29" s="22"/>
      <c r="Q29" s="40"/>
    </row>
    <row r="30" spans="1:21" s="14" customFormat="1" ht="12.95" customHeight="1" x14ac:dyDescent="0.2">
      <c r="C30" s="22"/>
      <c r="D30" s="22"/>
      <c r="Q30" s="40"/>
    </row>
    <row r="31" spans="1:21" s="14" customFormat="1" ht="12.95" customHeight="1" x14ac:dyDescent="0.2">
      <c r="C31" s="22"/>
      <c r="D31" s="22"/>
      <c r="Q31" s="40"/>
    </row>
    <row r="32" spans="1:21" s="14" customFormat="1" ht="12.95" customHeight="1" x14ac:dyDescent="0.2">
      <c r="C32" s="22"/>
      <c r="D32" s="22"/>
      <c r="Q32" s="40"/>
    </row>
    <row r="33" spans="3:17" s="14" customFormat="1" ht="12.95" customHeight="1" x14ac:dyDescent="0.2">
      <c r="C33" s="22"/>
      <c r="D33" s="22"/>
      <c r="Q33" s="40"/>
    </row>
    <row r="34" spans="3:17" s="14" customFormat="1" ht="12.95" customHeight="1" x14ac:dyDescent="0.2">
      <c r="C34" s="22"/>
      <c r="D34" s="22"/>
    </row>
    <row r="35" spans="3:17" s="14" customFormat="1" ht="12.95" customHeight="1" x14ac:dyDescent="0.2">
      <c r="C35" s="22"/>
      <c r="D35" s="2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X32">
    <sortCondition ref="C21:C32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2024-03-04T05:58:20Z</dcterms:modified>
</cp:coreProperties>
</file>