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2760DEA-3F1C-4A42-8098-90BA9ED7B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L28" i="1" s="1"/>
  <c r="Q28" i="1"/>
  <c r="E29" i="1"/>
  <c r="F29" i="1"/>
  <c r="G29" i="1" s="1"/>
  <c r="L29" i="1" s="1"/>
  <c r="Q29" i="1"/>
  <c r="E30" i="1"/>
  <c r="F30" i="1"/>
  <c r="G30" i="1" s="1"/>
  <c r="L30" i="1" s="1"/>
  <c r="Q30" i="1"/>
  <c r="E31" i="1"/>
  <c r="F31" i="1" s="1"/>
  <c r="G31" i="1" s="1"/>
  <c r="L31" i="1" s="1"/>
  <c r="Q31" i="1"/>
  <c r="E32" i="1"/>
  <c r="F32" i="1" s="1"/>
  <c r="G32" i="1" s="1"/>
  <c r="L32" i="1" s="1"/>
  <c r="Q32" i="1"/>
  <c r="E33" i="1"/>
  <c r="F33" i="1"/>
  <c r="G33" i="1" s="1"/>
  <c r="L33" i="1" s="1"/>
  <c r="Q33" i="1"/>
  <c r="E34" i="1"/>
  <c r="F34" i="1"/>
  <c r="G34" i="1" s="1"/>
  <c r="L34" i="1" s="1"/>
  <c r="Q34" i="1"/>
  <c r="E35" i="1"/>
  <c r="F35" i="1" s="1"/>
  <c r="G35" i="1" s="1"/>
  <c r="L35" i="1" s="1"/>
  <c r="Q35" i="1"/>
  <c r="E36" i="1"/>
  <c r="F36" i="1" s="1"/>
  <c r="G36" i="1" s="1"/>
  <c r="L36" i="1" s="1"/>
  <c r="Q36" i="1"/>
  <c r="E37" i="1"/>
  <c r="F37" i="1"/>
  <c r="G37" i="1" s="1"/>
  <c r="L37" i="1" s="1"/>
  <c r="Q37" i="1"/>
  <c r="E38" i="1"/>
  <c r="F38" i="1"/>
  <c r="G38" i="1"/>
  <c r="L38" i="1"/>
  <c r="Q38" i="1"/>
  <c r="E39" i="1"/>
  <c r="F39" i="1" s="1"/>
  <c r="G39" i="1" s="1"/>
  <c r="L39" i="1" s="1"/>
  <c r="Q39" i="1"/>
  <c r="E26" i="1"/>
  <c r="F26" i="1" s="1"/>
  <c r="G26" i="1" s="1"/>
  <c r="K26" i="1" s="1"/>
  <c r="Q26" i="1"/>
  <c r="E27" i="1"/>
  <c r="F27" i="1" s="1"/>
  <c r="G27" i="1" s="1"/>
  <c r="K27" i="1" s="1"/>
  <c r="Q27" i="1"/>
  <c r="E25" i="1"/>
  <c r="F25" i="1"/>
  <c r="G25" i="1"/>
  <c r="K25" i="1"/>
  <c r="D9" i="1"/>
  <c r="C9" i="1"/>
  <c r="E24" i="1"/>
  <c r="F24" i="1"/>
  <c r="G24" i="1"/>
  <c r="K24" i="1"/>
  <c r="E21" i="1"/>
  <c r="F21" i="1"/>
  <c r="G21" i="1"/>
  <c r="J21" i="1"/>
  <c r="E22" i="1"/>
  <c r="F22" i="1"/>
  <c r="G22" i="1"/>
  <c r="J22" i="1"/>
  <c r="E23" i="1"/>
  <c r="F23" i="1"/>
  <c r="G23" i="1"/>
  <c r="J23" i="1"/>
  <c r="Q25" i="1"/>
  <c r="Q21" i="1"/>
  <c r="Q22" i="1"/>
  <c r="Q23" i="1"/>
  <c r="F16" i="1"/>
  <c r="C17" i="1"/>
  <c r="Q24" i="1"/>
  <c r="C12" i="1"/>
  <c r="C11" i="1"/>
  <c r="O30" i="1" l="1"/>
  <c r="O34" i="1"/>
  <c r="O38" i="1"/>
  <c r="O37" i="1"/>
  <c r="O39" i="1"/>
  <c r="O29" i="1"/>
  <c r="O33" i="1"/>
  <c r="O35" i="1"/>
  <c r="O31" i="1"/>
  <c r="O28" i="1"/>
  <c r="O32" i="1"/>
  <c r="O36" i="1"/>
  <c r="O27" i="1"/>
  <c r="O26" i="1"/>
  <c r="C16" i="1"/>
  <c r="D18" i="1" s="1"/>
  <c r="O25" i="1"/>
  <c r="O21" i="1"/>
  <c r="C15" i="1"/>
  <c r="F18" i="1" s="1"/>
  <c r="O23" i="1"/>
  <c r="O24" i="1"/>
  <c r="O22" i="1"/>
  <c r="F17" i="1"/>
  <c r="C18" i="1" l="1"/>
  <c r="F19" i="1"/>
</calcChain>
</file>

<file path=xl/sharedStrings.xml><?xml version="1.0" encoding="utf-8"?>
<sst xmlns="http://schemas.openxmlformats.org/spreadsheetml/2006/main" count="96" uniqueCount="52">
  <si>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</si>
  <si>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</si>
  <si>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</si>
  <si>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</si>
  <si>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</si>
  <si>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</si>
  <si>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</si>
  <si>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</si>
  <si>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</si>
  <si>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</si>
  <si>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</si>
  <si>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</si>
  <si>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</si>
  <si>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</si>
  <si>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</si>
  <si>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</si>
  <si>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</si>
  <si>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</si>
  <si>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</si>
  <si>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</si>
  <si>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</si>
  <si>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</si>
  <si>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</si>
  <si>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</si>
  <si>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</si>
  <si>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</si>
  <si>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</si>
  <si>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</si>
  <si>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</si>
  <si>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</si>
  <si>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</si>
  <si>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</si>
  <si>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</si>
  <si>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</si>
  <si>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</si>
  <si>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</si>
  <si>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Kreiner</t>
  </si>
  <si>
    <t>NO Pup / GSC 7661-4332</t>
  </si>
  <si>
    <t>G7661-4332</t>
  </si>
  <si>
    <t>EA/KE:</t>
  </si>
  <si>
    <t>IBVS 0641</t>
  </si>
  <si>
    <t>I</t>
  </si>
  <si>
    <t>II</t>
  </si>
  <si>
    <t>OEJV 0181</t>
  </si>
  <si>
    <t>pg</t>
  </si>
  <si>
    <t>vis</t>
  </si>
  <si>
    <t>PE</t>
  </si>
  <si>
    <t>CCD</t>
  </si>
  <si>
    <t>JAVSO, 48, 250</t>
  </si>
  <si>
    <t>TESS/PNC/RAA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</si>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</sst>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000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0" fontId="33" fillId="0" borderId="0" xfId="0" applyFont="1" applyAlignment="1"/>
    <xf numFmtId="166" fontId="34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Border="1" applyAlignment="1"/>
    <xf numFmtId="0" fontId="31" fillId="0" borderId="0" xfId="0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Pup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E-4BC1-8AAA-00922F2318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6E-4BC1-8AAA-00922F2318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-0.10189949999767123</c:v>
                </c:pt>
                <c:pt idx="1">
                  <c:v>1.0089999996125698E-3</c:v>
                </c:pt>
                <c:pt idx="2">
                  <c:v>-0.1018874999936088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6E-4BC1-8AAA-00922F2318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</c:v>
                </c:pt>
                <c:pt idx="4">
                  <c:v>0.19090550000692019</c:v>
                </c:pt>
                <c:pt idx="5">
                  <c:v>0.20918100001290441</c:v>
                </c:pt>
                <c:pt idx="6">
                  <c:v>0.21654849999322323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6E-4BC1-8AAA-00922F2318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">
                  <c:v>0.24009549987385981</c:v>
                </c:pt>
                <c:pt idx="8">
                  <c:v>0.20259200003056321</c:v>
                </c:pt>
                <c:pt idx="9">
                  <c:v>0.23990849986148532</c:v>
                </c:pt>
                <c:pt idx="10">
                  <c:v>0.20123299994156696</c:v>
                </c:pt>
                <c:pt idx="11">
                  <c:v>0.24039350001839921</c:v>
                </c:pt>
                <c:pt idx="12">
                  <c:v>0.20111499993072357</c:v>
                </c:pt>
                <c:pt idx="13">
                  <c:v>0.24035949979588622</c:v>
                </c:pt>
                <c:pt idx="14">
                  <c:v>0.20110600013140356</c:v>
                </c:pt>
                <c:pt idx="15">
                  <c:v>0.24081749994365964</c:v>
                </c:pt>
                <c:pt idx="16">
                  <c:v>0.20163500012131408</c:v>
                </c:pt>
                <c:pt idx="17">
                  <c:v>0.24130550021800445</c:v>
                </c:pt>
                <c:pt idx="18">
                  <c:v>0.20165500009170501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6E-4BC1-8AAA-00922F2318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6E-4BC1-8AAA-00922F2318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1.4E-3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4.6100000000000004E-3</c:v>
                  </c:pt>
                  <c:pt idx="6">
                    <c:v>1.34E-3</c:v>
                  </c:pt>
                  <c:pt idx="7">
                    <c:v>3.9800000000000002E-4</c:v>
                  </c:pt>
                  <c:pt idx="8">
                    <c:v>8.6499999999999999E-4</c:v>
                  </c:pt>
                  <c:pt idx="9">
                    <c:v>4.7399999999999997E-4</c:v>
                  </c:pt>
                  <c:pt idx="10">
                    <c:v>1.1130000000000001E-3</c:v>
                  </c:pt>
                  <c:pt idx="11">
                    <c:v>6.96E-4</c:v>
                  </c:pt>
                  <c:pt idx="12">
                    <c:v>1.5399999999999999E-3</c:v>
                  </c:pt>
                  <c:pt idx="13">
                    <c:v>4.3600000000000003E-4</c:v>
                  </c:pt>
                  <c:pt idx="14">
                    <c:v>9.3199999999999999E-4</c:v>
                  </c:pt>
                  <c:pt idx="15">
                    <c:v>5.5599999999999996E-4</c:v>
                  </c:pt>
                  <c:pt idx="16">
                    <c:v>1.096E-3</c:v>
                  </c:pt>
                  <c:pt idx="17">
                    <c:v>4.3399999999999998E-4</c:v>
                  </c:pt>
                  <c:pt idx="18">
                    <c:v>1.2110000000000001E-3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6E-4BC1-8AAA-00922F2318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-8.0619272522781588E-2</c:v>
                </c:pt>
                <c:pt idx="1">
                  <c:v>-8.0587948607237558E-2</c:v>
                </c:pt>
                <c:pt idx="2">
                  <c:v>-8.0452211639880006E-2</c:v>
                </c:pt>
                <c:pt idx="3">
                  <c:v>0.10461992269955472</c:v>
                </c:pt>
                <c:pt idx="4">
                  <c:v>0.19283851017678372</c:v>
                </c:pt>
                <c:pt idx="5">
                  <c:v>0.20420909151927424</c:v>
                </c:pt>
                <c:pt idx="6">
                  <c:v>0.20426129804518101</c:v>
                </c:pt>
                <c:pt idx="7">
                  <c:v>0.21641497727627279</c:v>
                </c:pt>
                <c:pt idx="8">
                  <c:v>0.21642541858145414</c:v>
                </c:pt>
                <c:pt idx="9">
                  <c:v>0.21658203815917437</c:v>
                </c:pt>
                <c:pt idx="10">
                  <c:v>0.21659247946435572</c:v>
                </c:pt>
                <c:pt idx="11">
                  <c:v>0.21679086426280139</c:v>
                </c:pt>
                <c:pt idx="12">
                  <c:v>0.21680130556798274</c:v>
                </c:pt>
                <c:pt idx="13">
                  <c:v>0.21685351209388948</c:v>
                </c:pt>
                <c:pt idx="14">
                  <c:v>0.21686395339907083</c:v>
                </c:pt>
                <c:pt idx="15">
                  <c:v>0.21699969036642841</c:v>
                </c:pt>
                <c:pt idx="16">
                  <c:v>0.21701013167160976</c:v>
                </c:pt>
                <c:pt idx="17">
                  <c:v>0.21722939908041811</c:v>
                </c:pt>
                <c:pt idx="18">
                  <c:v>0.21723984038559946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6E-4BC1-8AAA-00922F2318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-8870.5</c:v>
                </c:pt>
                <c:pt idx="1">
                  <c:v>-8869</c:v>
                </c:pt>
                <c:pt idx="2">
                  <c:v>-8862.5</c:v>
                </c:pt>
                <c:pt idx="3">
                  <c:v>0</c:v>
                </c:pt>
                <c:pt idx="4">
                  <c:v>4224.5</c:v>
                </c:pt>
                <c:pt idx="5">
                  <c:v>4769</c:v>
                </c:pt>
                <c:pt idx="6">
                  <c:v>4771.5</c:v>
                </c:pt>
                <c:pt idx="7">
                  <c:v>5353.5</c:v>
                </c:pt>
                <c:pt idx="8">
                  <c:v>5354</c:v>
                </c:pt>
                <c:pt idx="9">
                  <c:v>5361.5</c:v>
                </c:pt>
                <c:pt idx="10">
                  <c:v>5362</c:v>
                </c:pt>
                <c:pt idx="11">
                  <c:v>5371.5</c:v>
                </c:pt>
                <c:pt idx="12">
                  <c:v>5372</c:v>
                </c:pt>
                <c:pt idx="13">
                  <c:v>5374.5</c:v>
                </c:pt>
                <c:pt idx="14">
                  <c:v>5375</c:v>
                </c:pt>
                <c:pt idx="15">
                  <c:v>5381.5</c:v>
                </c:pt>
                <c:pt idx="16">
                  <c:v>5382</c:v>
                </c:pt>
                <c:pt idx="17">
                  <c:v>5392.5</c:v>
                </c:pt>
                <c:pt idx="18">
                  <c:v>5393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6E-4BC1-8AAA-00922F23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226624"/>
        <c:axId val="1"/>
      </c:scatterChart>
      <c:valAx>
        <c:axId val="76322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26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665E66-71C8-9DAA-CCA8-EAD66201B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.28515625" customWidth="1"/>
  </cols>
  <sheetData>
    <row r="1" spans="1:22" ht="20.25" x14ac:dyDescent="0.3">
      <c r="A1" s="1" t="s">
        <v>37</v>
      </c>
      <c r="E1" s="29"/>
      <c r="F1" t="s">
        <v>38</v>
      </c>
      <c r="S1" s="42"/>
      <c r="T1" s="43"/>
      <c r="U1" s="42"/>
      <c r="V1" s="42"/>
    </row>
    <row r="2" spans="1:22" x14ac:dyDescent="0.2">
      <c r="A2" t="s">
        <v>23</v>
      </c>
      <c r="B2" t="s">
        <v>39</v>
      </c>
      <c r="C2" s="3"/>
      <c r="D2" s="3"/>
      <c r="S2" s="42"/>
      <c r="T2" s="43"/>
      <c r="U2" s="42"/>
      <c r="V2" s="42"/>
    </row>
    <row r="3" spans="1:22" ht="13.5" thickBot="1" x14ac:dyDescent="0.25">
      <c r="S3" s="42"/>
      <c r="T3" s="42"/>
      <c r="U3" s="42"/>
      <c r="V3" s="42"/>
    </row>
    <row r="4" spans="1:22" ht="14.25" thickTop="1" thickBot="1" x14ac:dyDescent="0.25">
      <c r="A4" s="5" t="s">
        <v>0</v>
      </c>
      <c r="C4" s="8">
        <v>52500.796799999996</v>
      </c>
      <c r="D4" s="9">
        <v>1.256861</v>
      </c>
      <c r="S4" s="42"/>
      <c r="T4" s="42"/>
      <c r="U4" s="42"/>
      <c r="V4" s="42"/>
    </row>
    <row r="5" spans="1:22" ht="13.5" thickTop="1" x14ac:dyDescent="0.2">
      <c r="A5" s="11" t="s">
        <v>27</v>
      </c>
      <c r="B5" s="12"/>
      <c r="C5" s="13">
        <v>-9.5</v>
      </c>
      <c r="D5" s="12" t="s">
        <v>28</v>
      </c>
      <c r="S5" s="42"/>
      <c r="T5" s="42"/>
      <c r="U5" s="42"/>
      <c r="V5" s="42"/>
    </row>
    <row r="6" spans="1:22" x14ac:dyDescent="0.2">
      <c r="A6" s="5" t="s">
        <v>1</v>
      </c>
      <c r="S6" s="42"/>
      <c r="T6" s="42"/>
      <c r="U6" s="42"/>
      <c r="V6" s="42"/>
    </row>
    <row r="7" spans="1:22" x14ac:dyDescent="0.2">
      <c r="A7" t="s">
        <v>2</v>
      </c>
      <c r="C7">
        <v>52500.796799999996</v>
      </c>
      <c r="S7" s="42"/>
      <c r="T7" s="42"/>
      <c r="U7" s="42"/>
      <c r="V7" s="42"/>
    </row>
    <row r="8" spans="1:22" x14ac:dyDescent="0.2">
      <c r="A8" t="s">
        <v>3</v>
      </c>
      <c r="C8">
        <v>1.256861</v>
      </c>
    </row>
    <row r="9" spans="1:2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2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22" x14ac:dyDescent="0.2">
      <c r="A11" s="12" t="s">
        <v>15</v>
      </c>
      <c r="B11" s="12"/>
      <c r="C11" s="23">
        <f ca="1">INTERCEPT(INDIRECT($D$9):G992,INDIRECT($C$9):F992)</f>
        <v>0.10461992269955472</v>
      </c>
      <c r="D11" s="3"/>
      <c r="E11" s="12"/>
    </row>
    <row r="12" spans="1:22" x14ac:dyDescent="0.2">
      <c r="A12" s="12" t="s">
        <v>16</v>
      </c>
      <c r="B12" s="12"/>
      <c r="C12" s="23">
        <f ca="1">SLOPE(INDIRECT($D$9):G992,INDIRECT($C$9):F992)</f>
        <v>2.0882610362700673E-5</v>
      </c>
      <c r="D12" s="3"/>
      <c r="E12" s="12"/>
    </row>
    <row r="13" spans="1:22" x14ac:dyDescent="0.2">
      <c r="A13" s="12" t="s">
        <v>18</v>
      </c>
      <c r="B13" s="12"/>
      <c r="C13" s="3" t="s">
        <v>13</v>
      </c>
    </row>
    <row r="14" spans="1:22" x14ac:dyDescent="0.2">
      <c r="A14" s="12"/>
      <c r="B14" s="12"/>
      <c r="C14" s="12"/>
    </row>
    <row r="15" spans="1:22" x14ac:dyDescent="0.2">
      <c r="A15" s="14" t="s">
        <v>17</v>
      </c>
      <c r="B15" s="12"/>
      <c r="C15" s="15">
        <f ca="1">(C7+C11)+(C8+C12)*INT(MAX(F21:F3533))</f>
        <v>59279.265412840381</v>
      </c>
      <c r="E15" s="16" t="s">
        <v>34</v>
      </c>
      <c r="F15" s="13">
        <v>1</v>
      </c>
    </row>
    <row r="16" spans="1:22" x14ac:dyDescent="0.2">
      <c r="A16" s="18" t="s">
        <v>4</v>
      </c>
      <c r="B16" s="12"/>
      <c r="C16" s="19">
        <f ca="1">+C8+C12</f>
        <v>1.2568818826103627</v>
      </c>
      <c r="E16" s="16" t="s">
        <v>29</v>
      </c>
      <c r="F16" s="17">
        <f ca="1">NOW()+15018.5+$C$5/24</f>
        <v>60325.802402777772</v>
      </c>
    </row>
    <row r="17" spans="1:23" ht="13.5" thickBot="1" x14ac:dyDescent="0.25">
      <c r="A17" s="16" t="s">
        <v>26</v>
      </c>
      <c r="B17" s="12"/>
      <c r="C17" s="12">
        <f>COUNT(C21:C2191)</f>
        <v>19</v>
      </c>
      <c r="E17" s="16" t="s">
        <v>35</v>
      </c>
      <c r="F17" s="17">
        <f ca="1">ROUND(2*(F16-$C$7)/$C$8,0)/2+F15</f>
        <v>6227</v>
      </c>
    </row>
    <row r="18" spans="1:23" ht="14.25" thickTop="1" thickBot="1" x14ac:dyDescent="0.25">
      <c r="A18" s="18" t="s">
        <v>5</v>
      </c>
      <c r="B18" s="12"/>
      <c r="C18" s="21">
        <f ca="1">+C15</f>
        <v>59279.265412840381</v>
      </c>
      <c r="D18" s="22">
        <f ca="1">+C16</f>
        <v>1.2568818826103627</v>
      </c>
      <c r="E18" s="16" t="s">
        <v>30</v>
      </c>
      <c r="F18" s="25">
        <f ca="1">ROUND(2*(F16-$C$15)/$C$16,0)/2+F15</f>
        <v>833.5</v>
      </c>
    </row>
    <row r="19" spans="1:23" ht="13.5" thickTop="1" x14ac:dyDescent="0.2">
      <c r="E19" s="16" t="s">
        <v>31</v>
      </c>
      <c r="F19" s="20">
        <f ca="1">+$C$15+$C$16*F18-15018.5-$C$5/24</f>
        <v>45308.772295329451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50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8" t="s">
        <v>33</v>
      </c>
    </row>
    <row r="21" spans="1:23" ht="12" customHeight="1" x14ac:dyDescent="0.2">
      <c r="A21" s="30" t="s">
        <v>40</v>
      </c>
      <c r="B21" s="31" t="s">
        <v>41</v>
      </c>
      <c r="C21" s="30">
        <v>41351.7094</v>
      </c>
      <c r="D21" s="30">
        <v>6.9999999999999999E-4</v>
      </c>
      <c r="E21">
        <f>+(C21-C$7)/C$8</f>
        <v>-8870.5810745977451</v>
      </c>
      <c r="F21">
        <f>ROUND(2*E21,0)/2</f>
        <v>-8870.5</v>
      </c>
      <c r="G21">
        <f>+C21-(C$7+F21*C$8)</f>
        <v>-0.10189949999767123</v>
      </c>
      <c r="J21">
        <f>+G21</f>
        <v>-0.10189949999767123</v>
      </c>
      <c r="O21">
        <f ca="1">+C$11+C$12*$F21</f>
        <v>-8.0619272522781588E-2</v>
      </c>
      <c r="Q21" s="2">
        <f>+C21-15018.5</f>
        <v>26333.2094</v>
      </c>
      <c r="R21" t="s">
        <v>46</v>
      </c>
    </row>
    <row r="22" spans="1:23" ht="12" customHeight="1" x14ac:dyDescent="0.2">
      <c r="A22" s="30" t="s">
        <v>40</v>
      </c>
      <c r="B22" s="31" t="s">
        <v>42</v>
      </c>
      <c r="C22" s="30">
        <v>41353.6976</v>
      </c>
      <c r="D22" s="30">
        <v>1.4E-3</v>
      </c>
      <c r="E22">
        <f>+(C22-C$7)/C$8</f>
        <v>-8868.9991972063708</v>
      </c>
      <c r="F22">
        <f>ROUND(2*E22,0)/2</f>
        <v>-8869</v>
      </c>
      <c r="G22">
        <f>+C22-(C$7+F22*C$8)</f>
        <v>1.0089999996125698E-3</v>
      </c>
      <c r="J22">
        <f>+G22</f>
        <v>1.0089999996125698E-3</v>
      </c>
      <c r="O22">
        <f ca="1">+C$11+C$12*$F22</f>
        <v>-8.0587948607237558E-2</v>
      </c>
      <c r="Q22" s="2">
        <f>+C22-15018.5</f>
        <v>26335.1976</v>
      </c>
      <c r="R22" t="s">
        <v>46</v>
      </c>
    </row>
    <row r="23" spans="1:23" ht="12" customHeight="1" x14ac:dyDescent="0.2">
      <c r="A23" s="30" t="s">
        <v>40</v>
      </c>
      <c r="B23" s="31" t="s">
        <v>41</v>
      </c>
      <c r="C23" s="30">
        <v>41361.764300000003</v>
      </c>
      <c r="D23" s="30">
        <v>6.9999999999999999E-4</v>
      </c>
      <c r="E23">
        <f>+(C23-C$7)/C$8</f>
        <v>-8862.581065050148</v>
      </c>
      <c r="F23">
        <f>ROUND(2*E23,0)/2</f>
        <v>-8862.5</v>
      </c>
      <c r="G23">
        <f>+C23-(C$7+F23*C$8)</f>
        <v>-0.1018874999936088</v>
      </c>
      <c r="J23">
        <f>+G23</f>
        <v>-0.1018874999936088</v>
      </c>
      <c r="O23">
        <f ca="1">+C$11+C$12*$F23</f>
        <v>-8.0452211639880006E-2</v>
      </c>
      <c r="Q23" s="2">
        <f>+C23-15018.5</f>
        <v>26343.264300000003</v>
      </c>
      <c r="R23" t="s">
        <v>46</v>
      </c>
    </row>
    <row r="24" spans="1:23" ht="12" customHeight="1" x14ac:dyDescent="0.2">
      <c r="A24" t="s">
        <v>36</v>
      </c>
      <c r="C24" s="10">
        <v>52500.796799999996</v>
      </c>
      <c r="D24" s="10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K24">
        <f>+G24</f>
        <v>0</v>
      </c>
      <c r="O24">
        <f ca="1">+C$11+C$12*$F24</f>
        <v>0.10461992269955472</v>
      </c>
      <c r="Q24" s="2">
        <f>+C24-15018.5</f>
        <v>37482.296799999996</v>
      </c>
    </row>
    <row r="25" spans="1:23" ht="12" customHeight="1" x14ac:dyDescent="0.2">
      <c r="A25" s="32" t="s">
        <v>43</v>
      </c>
      <c r="B25" s="33" t="s">
        <v>41</v>
      </c>
      <c r="C25" s="34">
        <v>57810.597000000002</v>
      </c>
      <c r="D25" s="35">
        <v>4.0000000000000001E-3</v>
      </c>
      <c r="E25">
        <f>+(C25-C$7)/C$8</f>
        <v>4224.6518907023174</v>
      </c>
      <c r="F25">
        <f>ROUND(2*E25,0)/2</f>
        <v>4224.5</v>
      </c>
      <c r="G25">
        <f>+C25-(C$7+F25*C$8)</f>
        <v>0.19090550000692019</v>
      </c>
      <c r="K25">
        <f>+G25</f>
        <v>0.19090550000692019</v>
      </c>
      <c r="O25">
        <f ca="1">+C$11+C$12*$F25</f>
        <v>0.19283851017678372</v>
      </c>
      <c r="Q25" s="2">
        <f>+C25-15018.5</f>
        <v>42792.097000000002</v>
      </c>
    </row>
    <row r="26" spans="1:23" ht="12" customHeight="1" x14ac:dyDescent="0.2">
      <c r="A26" s="36" t="s">
        <v>48</v>
      </c>
      <c r="B26" s="37" t="s">
        <v>42</v>
      </c>
      <c r="C26" s="38">
        <v>58494.976090000011</v>
      </c>
      <c r="D26" s="36">
        <v>4.6100000000000004E-3</v>
      </c>
      <c r="E26">
        <f t="shared" ref="E26:E27" si="0">+(C26-C$7)/C$8</f>
        <v>4769.1664312919365</v>
      </c>
      <c r="F26">
        <f t="shared" ref="F26:F27" si="1">ROUND(2*E26,0)/2</f>
        <v>4769</v>
      </c>
      <c r="G26">
        <f t="shared" ref="G26:G27" si="2">+C26-(C$7+F26*C$8)</f>
        <v>0.20918100001290441</v>
      </c>
      <c r="K26">
        <f t="shared" ref="K26:K27" si="3">+G26</f>
        <v>0.20918100001290441</v>
      </c>
      <c r="O26">
        <f t="shared" ref="O26:O27" ca="1" si="4">+C$11+C$12*$F26</f>
        <v>0.20420909151927424</v>
      </c>
      <c r="Q26" s="2">
        <f t="shared" ref="Q26:Q27" si="5">+C26-15018.5</f>
        <v>43476.476090000011</v>
      </c>
    </row>
    <row r="27" spans="1:23" ht="12" customHeight="1" x14ac:dyDescent="0.2">
      <c r="A27" s="36" t="s">
        <v>48</v>
      </c>
      <c r="B27" s="37" t="s">
        <v>41</v>
      </c>
      <c r="C27" s="38">
        <v>58498.125609999988</v>
      </c>
      <c r="D27" s="36">
        <v>1.34E-3</v>
      </c>
      <c r="E27">
        <f t="shared" si="0"/>
        <v>4771.67229311753</v>
      </c>
      <c r="F27">
        <f t="shared" si="1"/>
        <v>4771.5</v>
      </c>
      <c r="G27">
        <f t="shared" si="2"/>
        <v>0.21654849999322323</v>
      </c>
      <c r="K27">
        <f t="shared" si="3"/>
        <v>0.21654849999322323</v>
      </c>
      <c r="O27">
        <f t="shared" ca="1" si="4"/>
        <v>0.20426129804518101</v>
      </c>
      <c r="Q27" s="2">
        <f t="shared" si="5"/>
        <v>43479.625609999988</v>
      </c>
    </row>
    <row r="28" spans="1:23" ht="12" customHeight="1" x14ac:dyDescent="0.25">
      <c r="A28" s="39" t="s">
        <v>49</v>
      </c>
      <c r="B28" s="40" t="s">
        <v>41</v>
      </c>
      <c r="C28" s="39">
        <v>59229.642258999869</v>
      </c>
      <c r="D28" s="39">
        <v>3.9800000000000002E-4</v>
      </c>
      <c r="E28">
        <f t="shared" ref="E28:E39" si="6">+(C28-C$7)/C$8</f>
        <v>5353.6910278860378</v>
      </c>
      <c r="F28">
        <f t="shared" ref="F28:F39" si="7">ROUND(2*E28,0)/2</f>
        <v>5353.5</v>
      </c>
      <c r="G28">
        <f t="shared" ref="G28:G39" si="8">+C28-(C$7+F28*C$8)</f>
        <v>0.24009549987385981</v>
      </c>
      <c r="L28">
        <f t="shared" ref="L28:L39" si="9">+G28</f>
        <v>0.24009549987385981</v>
      </c>
      <c r="O28">
        <f t="shared" ref="O28:O39" ca="1" si="10">+C$11+C$12*$F28</f>
        <v>0.21641497727627279</v>
      </c>
      <c r="Q28" s="2">
        <f t="shared" ref="Q28:Q39" si="11">+C28-15018.5</f>
        <v>44211.142258999869</v>
      </c>
      <c r="W28" s="41" t="s">
        <v>51</v>
      </c>
    </row>
    <row r="29" spans="1:23" ht="12" customHeight="1" x14ac:dyDescent="0.25">
      <c r="A29" s="39" t="s">
        <v>49</v>
      </c>
      <c r="B29" s="40" t="s">
        <v>42</v>
      </c>
      <c r="C29" s="39">
        <v>59230.233186000027</v>
      </c>
      <c r="D29" s="39">
        <v>8.6499999999999999E-4</v>
      </c>
      <c r="E29">
        <f t="shared" si="6"/>
        <v>5354.161188866573</v>
      </c>
      <c r="F29">
        <f t="shared" si="7"/>
        <v>5354</v>
      </c>
      <c r="G29">
        <f t="shared" si="8"/>
        <v>0.20259200003056321</v>
      </c>
      <c r="L29">
        <f t="shared" si="9"/>
        <v>0.20259200003056321</v>
      </c>
      <c r="O29">
        <f t="shared" ca="1" si="10"/>
        <v>0.21642541858145414</v>
      </c>
      <c r="Q29" s="2">
        <f t="shared" si="11"/>
        <v>44211.733186000027</v>
      </c>
      <c r="W29" s="41" t="s">
        <v>51</v>
      </c>
    </row>
    <row r="30" spans="1:23" ht="12" customHeight="1" x14ac:dyDescent="0.25">
      <c r="A30" s="39" t="s">
        <v>49</v>
      </c>
      <c r="B30" s="40" t="s">
        <v>41</v>
      </c>
      <c r="C30" s="39">
        <v>59239.696959999856</v>
      </c>
      <c r="D30" s="39">
        <v>4.7399999999999997E-4</v>
      </c>
      <c r="E30">
        <f t="shared" si="6"/>
        <v>5361.690879102669</v>
      </c>
      <c r="F30">
        <f t="shared" si="7"/>
        <v>5361.5</v>
      </c>
      <c r="G30">
        <f t="shared" si="8"/>
        <v>0.23990849986148532</v>
      </c>
      <c r="L30">
        <f t="shared" si="9"/>
        <v>0.23990849986148532</v>
      </c>
      <c r="O30">
        <f t="shared" ca="1" si="10"/>
        <v>0.21658203815917437</v>
      </c>
      <c r="Q30" s="2">
        <f t="shared" si="11"/>
        <v>44221.196959999856</v>
      </c>
      <c r="W30" s="41" t="s">
        <v>51</v>
      </c>
    </row>
    <row r="31" spans="1:23" ht="12" customHeight="1" x14ac:dyDescent="0.25">
      <c r="A31" s="39" t="s">
        <v>49</v>
      </c>
      <c r="B31" s="40" t="s">
        <v>42</v>
      </c>
      <c r="C31" s="39">
        <v>59240.286714999937</v>
      </c>
      <c r="D31" s="39">
        <v>1.1130000000000001E-3</v>
      </c>
      <c r="E31">
        <f t="shared" si="6"/>
        <v>5362.1601076013494</v>
      </c>
      <c r="F31">
        <f t="shared" si="7"/>
        <v>5362</v>
      </c>
      <c r="G31">
        <f t="shared" si="8"/>
        <v>0.20123299994156696</v>
      </c>
      <c r="L31">
        <f t="shared" si="9"/>
        <v>0.20123299994156696</v>
      </c>
      <c r="O31">
        <f t="shared" ca="1" si="10"/>
        <v>0.21659247946435572</v>
      </c>
      <c r="Q31" s="2">
        <f t="shared" si="11"/>
        <v>44221.786714999937</v>
      </c>
      <c r="W31" s="41" t="s">
        <v>51</v>
      </c>
    </row>
    <row r="32" spans="1:23" ht="12" customHeight="1" x14ac:dyDescent="0.25">
      <c r="A32" s="39" t="s">
        <v>49</v>
      </c>
      <c r="B32" s="40" t="s">
        <v>41</v>
      </c>
      <c r="C32" s="39">
        <v>59252.266055000015</v>
      </c>
      <c r="D32" s="39">
        <v>6.96E-4</v>
      </c>
      <c r="E32">
        <f t="shared" si="6"/>
        <v>5371.6912649847663</v>
      </c>
      <c r="F32">
        <f t="shared" si="7"/>
        <v>5371.5</v>
      </c>
      <c r="G32">
        <f t="shared" si="8"/>
        <v>0.24039350001839921</v>
      </c>
      <c r="L32">
        <f t="shared" si="9"/>
        <v>0.24039350001839921</v>
      </c>
      <c r="O32">
        <f t="shared" ca="1" si="10"/>
        <v>0.21679086426280139</v>
      </c>
      <c r="Q32" s="2">
        <f t="shared" si="11"/>
        <v>44233.766055000015</v>
      </c>
      <c r="W32" s="41" t="s">
        <v>51</v>
      </c>
    </row>
    <row r="33" spans="1:23" ht="12" customHeight="1" x14ac:dyDescent="0.25">
      <c r="A33" s="39" t="s">
        <v>49</v>
      </c>
      <c r="B33" s="40" t="s">
        <v>42</v>
      </c>
      <c r="C33" s="39">
        <v>59252.855206999928</v>
      </c>
      <c r="D33" s="39">
        <v>1.5399999999999999E-3</v>
      </c>
      <c r="E33">
        <f t="shared" si="6"/>
        <v>5372.160013716657</v>
      </c>
      <c r="F33">
        <f t="shared" si="7"/>
        <v>5372</v>
      </c>
      <c r="G33">
        <f t="shared" si="8"/>
        <v>0.20111499993072357</v>
      </c>
      <c r="L33">
        <f t="shared" si="9"/>
        <v>0.20111499993072357</v>
      </c>
      <c r="O33">
        <f t="shared" ca="1" si="10"/>
        <v>0.21680130556798274</v>
      </c>
      <c r="Q33" s="2">
        <f t="shared" si="11"/>
        <v>44234.355206999928</v>
      </c>
      <c r="W33" s="41" t="s">
        <v>51</v>
      </c>
    </row>
    <row r="34" spans="1:23" ht="12" customHeight="1" x14ac:dyDescent="0.25">
      <c r="A34" s="39" t="s">
        <v>49</v>
      </c>
      <c r="B34" s="40" t="s">
        <v>41</v>
      </c>
      <c r="C34" s="39">
        <v>59256.03660399979</v>
      </c>
      <c r="D34" s="39">
        <v>4.3600000000000003E-4</v>
      </c>
      <c r="E34">
        <f t="shared" si="6"/>
        <v>5374.6912379330679</v>
      </c>
      <c r="F34">
        <f t="shared" si="7"/>
        <v>5374.5</v>
      </c>
      <c r="G34">
        <f t="shared" si="8"/>
        <v>0.24035949979588622</v>
      </c>
      <c r="L34">
        <f t="shared" si="9"/>
        <v>0.24035949979588622</v>
      </c>
      <c r="O34">
        <f t="shared" ca="1" si="10"/>
        <v>0.21685351209388948</v>
      </c>
      <c r="Q34" s="2">
        <f t="shared" si="11"/>
        <v>44237.53660399979</v>
      </c>
      <c r="W34" s="41" t="s">
        <v>51</v>
      </c>
    </row>
    <row r="35" spans="1:23" ht="12" customHeight="1" x14ac:dyDescent="0.25">
      <c r="A35" s="39" t="s">
        <v>49</v>
      </c>
      <c r="B35" s="40" t="s">
        <v>42</v>
      </c>
      <c r="C35" s="39">
        <v>59256.625781000126</v>
      </c>
      <c r="D35" s="39">
        <v>9.3199999999999999E-4</v>
      </c>
      <c r="E35">
        <f t="shared" si="6"/>
        <v>5375.1600065561188</v>
      </c>
      <c r="F35">
        <f t="shared" si="7"/>
        <v>5375</v>
      </c>
      <c r="G35">
        <f t="shared" si="8"/>
        <v>0.20110600013140356</v>
      </c>
      <c r="L35">
        <f t="shared" si="9"/>
        <v>0.20110600013140356</v>
      </c>
      <c r="O35">
        <f t="shared" ca="1" si="10"/>
        <v>0.21686395339907083</v>
      </c>
      <c r="Q35" s="2">
        <f t="shared" si="11"/>
        <v>44238.125781000126</v>
      </c>
      <c r="W35" s="41" t="s">
        <v>51</v>
      </c>
    </row>
    <row r="36" spans="1:23" ht="12" customHeight="1" x14ac:dyDescent="0.25">
      <c r="A36" s="39" t="s">
        <v>49</v>
      </c>
      <c r="B36" s="40" t="s">
        <v>41</v>
      </c>
      <c r="C36" s="39">
        <v>59264.835088999942</v>
      </c>
      <c r="D36" s="39">
        <v>5.5599999999999996E-4</v>
      </c>
      <c r="E36">
        <f t="shared" si="6"/>
        <v>5381.6916023330705</v>
      </c>
      <c r="F36">
        <f t="shared" si="7"/>
        <v>5381.5</v>
      </c>
      <c r="G36">
        <f t="shared" si="8"/>
        <v>0.24081749994365964</v>
      </c>
      <c r="L36">
        <f t="shared" si="9"/>
        <v>0.24081749994365964</v>
      </c>
      <c r="O36">
        <f t="shared" ca="1" si="10"/>
        <v>0.21699969036642841</v>
      </c>
      <c r="Q36" s="2">
        <f t="shared" si="11"/>
        <v>44246.335088999942</v>
      </c>
      <c r="W36" s="41" t="s">
        <v>51</v>
      </c>
    </row>
    <row r="37" spans="1:23" ht="12" customHeight="1" x14ac:dyDescent="0.25">
      <c r="A37" s="39" t="s">
        <v>49</v>
      </c>
      <c r="B37" s="40" t="s">
        <v>42</v>
      </c>
      <c r="C37" s="39">
        <v>59265.42433700012</v>
      </c>
      <c r="D37" s="39">
        <v>1.096E-3</v>
      </c>
      <c r="E37">
        <f t="shared" si="6"/>
        <v>5382.1604274459341</v>
      </c>
      <c r="F37">
        <f t="shared" si="7"/>
        <v>5382</v>
      </c>
      <c r="G37">
        <f t="shared" si="8"/>
        <v>0.20163500012131408</v>
      </c>
      <c r="L37">
        <f t="shared" si="9"/>
        <v>0.20163500012131408</v>
      </c>
      <c r="O37">
        <f t="shared" ca="1" si="10"/>
        <v>0.21701013167160976</v>
      </c>
      <c r="Q37" s="2">
        <f t="shared" si="11"/>
        <v>44246.92433700012</v>
      </c>
      <c r="W37" s="41" t="s">
        <v>51</v>
      </c>
    </row>
    <row r="38" spans="1:23" ht="12" customHeight="1" x14ac:dyDescent="0.25">
      <c r="A38" s="39" t="s">
        <v>49</v>
      </c>
      <c r="B38" s="40" t="s">
        <v>41</v>
      </c>
      <c r="C38" s="39">
        <v>59278.661048000213</v>
      </c>
      <c r="D38" s="39">
        <v>4.3399999999999998E-4</v>
      </c>
      <c r="E38">
        <f t="shared" si="6"/>
        <v>5392.6919906021558</v>
      </c>
      <c r="F38">
        <f t="shared" si="7"/>
        <v>5392.5</v>
      </c>
      <c r="G38">
        <f t="shared" si="8"/>
        <v>0.24130550021800445</v>
      </c>
      <c r="L38">
        <f t="shared" si="9"/>
        <v>0.24130550021800445</v>
      </c>
      <c r="O38">
        <f t="shared" ca="1" si="10"/>
        <v>0.21722939908041811</v>
      </c>
      <c r="Q38" s="2">
        <f t="shared" si="11"/>
        <v>44260.161048000213</v>
      </c>
      <c r="W38" s="41" t="s">
        <v>51</v>
      </c>
    </row>
    <row r="39" spans="1:23" ht="12" customHeight="1" x14ac:dyDescent="0.25">
      <c r="A39" s="39" t="s">
        <v>49</v>
      </c>
      <c r="B39" s="40" t="s">
        <v>42</v>
      </c>
      <c r="C39" s="39">
        <v>59279.249828000087</v>
      </c>
      <c r="D39" s="39">
        <v>1.2110000000000001E-3</v>
      </c>
      <c r="E39">
        <f t="shared" si="6"/>
        <v>5393.1604433585662</v>
      </c>
      <c r="F39">
        <f t="shared" si="7"/>
        <v>5393</v>
      </c>
      <c r="G39">
        <f t="shared" si="8"/>
        <v>0.20165500009170501</v>
      </c>
      <c r="L39">
        <f t="shared" si="9"/>
        <v>0.20165500009170501</v>
      </c>
      <c r="O39">
        <f t="shared" ca="1" si="10"/>
        <v>0.21723984038559946</v>
      </c>
      <c r="Q39" s="2">
        <f t="shared" si="11"/>
        <v>44260.749828000087</v>
      </c>
    </row>
    <row r="40" spans="1:23" ht="12" customHeight="1" x14ac:dyDescent="0.2">
      <c r="C40" s="10"/>
      <c r="D40" s="10"/>
    </row>
    <row r="41" spans="1:23" ht="12" customHeight="1" x14ac:dyDescent="0.2">
      <c r="C41" s="10"/>
      <c r="D41" s="10"/>
    </row>
    <row r="42" spans="1:23" ht="12" customHeight="1" x14ac:dyDescent="0.2">
      <c r="C42" s="10"/>
      <c r="D42" s="10"/>
    </row>
    <row r="43" spans="1:23" ht="12" customHeight="1" x14ac:dyDescent="0.2">
      <c r="C43" s="10"/>
      <c r="D43" s="10"/>
    </row>
    <row r="44" spans="1:23" ht="12" customHeight="1" x14ac:dyDescent="0.2">
      <c r="C44" s="10"/>
      <c r="D44" s="10"/>
    </row>
    <row r="45" spans="1:23" ht="12" customHeight="1" x14ac:dyDescent="0.2">
      <c r="C45" s="10"/>
      <c r="D45" s="10"/>
    </row>
    <row r="46" spans="1:23" x14ac:dyDescent="0.2">
      <c r="C46" s="10"/>
      <c r="D46" s="10"/>
    </row>
    <row r="47" spans="1:23" x14ac:dyDescent="0.2">
      <c r="C47" s="10"/>
      <c r="D47" s="10"/>
    </row>
    <row r="48" spans="1:23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2024-01-16T06:15:27Z</dcterms:modified>
</cp:coreProperties>
</file>