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A5F3207-B9A5-4816-95E7-EDFE051AEE0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O22" i="1" l="1"/>
  <c r="O21" i="1"/>
  <c r="C15" i="1"/>
  <c r="F18" i="1" s="1"/>
  <c r="C16" i="1"/>
  <c r="D18" i="1" s="1"/>
  <c r="C18" i="1" l="1"/>
  <c r="F19" i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<sst xmlns="http://schemas.openxmlformats.org/spreadsheetml/2006/main" count="53" uniqueCount="48">
  <si>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</si>
  <si>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</si>
  <si>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</si>
  <si>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</si>
  <si>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</si>
  <si>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</si>
  <si>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</si>
  <si>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</si>
  <si>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</si>
  <si>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</si>
  <si>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</si>
  <si>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</si>
  <si>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</si>
  <si>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</si>
  <si>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</si>
  <si>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</si>
  <si>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</si>
  <si>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</si>
  <si>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</si>
  <si>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</si>
  <si>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</si>
  <si>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</si>
  <si>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</si>
  <si>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</si>
  <si>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</si>
  <si>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</si>
  <si>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</si>
  <si>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</si>
  <si>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</si>
  <si>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</si>
  <si>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</si>
  <si>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</si>
  <si>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</si>
  <si>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</si>
  <si>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</si>
  <si>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</si>
  <si>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</si>
  <si>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</si>
  <si>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</si>
  <si>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</si>
  <si>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</si>
  <si>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SW Pup</t>
  </si>
  <si>
    <t>G7668-2084</t>
  </si>
  <si>
    <t>EA/SD:</t>
  </si>
  <si>
    <t>Kreiner</t>
  </si>
  <si>
    <t>SW Pup / GSC 7668-2084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</si>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</sst>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72" fontId="5" fillId="0" borderId="0" xfId="0" applyNumberFormat="1" applyFont="1" applyAlignment="1">
      <alignment horizontal="left" vertical="center"/>
    </xf>
    <xf numFmtId="172" fontId="16" fillId="0" borderId="0" xfId="0" applyNumberFormat="1" applyFont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Pup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65-4C6F-9F56-5CD56BD238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65-4C6F-9F56-5CD56BD238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65-4C6F-9F56-5CD56BD238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0.19040950000635348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65-4C6F-9F56-5CD56BD238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65-4C6F-9F56-5CD56BD238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65-4C6F-9F56-5CD56BD238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65-4C6F-9F56-5CD56BD238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0.19040950000635348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65-4C6F-9F56-5CD56BD238B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1909.5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65-4C6F-9F56-5CD56BD23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048792"/>
        <c:axId val="1"/>
      </c:scatterChart>
      <c:valAx>
        <c:axId val="821048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1048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0A65F4A-A4FB-BC5C-5CDA-CE84E771D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45</v>
      </c>
      <c r="F1" s="6" t="s">
        <v>41</v>
      </c>
      <c r="G1" s="4">
        <v>0</v>
      </c>
      <c r="H1" s="5"/>
      <c r="I1" s="7" t="s">
        <v>42</v>
      </c>
      <c r="J1" s="8" t="s">
        <v>41</v>
      </c>
      <c r="K1" s="9">
        <v>8.1850899999999989</v>
      </c>
      <c r="L1" s="10">
        <v>-42.451099999999997</v>
      </c>
      <c r="M1" s="11">
        <v>52502.52</v>
      </c>
      <c r="N1" s="11">
        <v>2.7472989999999999</v>
      </c>
      <c r="O1" s="12" t="s">
        <v>43</v>
      </c>
      <c r="P1" s="13">
        <v>9</v>
      </c>
    </row>
    <row r="2" spans="1:16" s="14" customFormat="1" ht="12.95" customHeight="1" x14ac:dyDescent="0.2">
      <c r="A2" s="14" t="s">
        <v>23</v>
      </c>
      <c r="B2" s="14" t="s">
        <v>43</v>
      </c>
      <c r="C2" s="15"/>
      <c r="D2" s="16"/>
    </row>
    <row r="3" spans="1:16" s="14" customFormat="1" ht="12.95" customHeight="1" thickBot="1" x14ac:dyDescent="0.25"/>
    <row r="4" spans="1:16" s="14" customFormat="1" ht="12.95" customHeight="1" thickTop="1" thickBot="1" x14ac:dyDescent="0.25">
      <c r="A4" s="17" t="s">
        <v>0</v>
      </c>
      <c r="C4" s="18">
        <v>19282.067999999999</v>
      </c>
      <c r="D4" s="19">
        <v>2.7473405</v>
      </c>
      <c r="E4" s="20"/>
    </row>
    <row r="5" spans="1:16" s="14" customFormat="1" ht="12.95" customHeight="1" thickTop="1" x14ac:dyDescent="0.2">
      <c r="A5" s="21" t="s">
        <v>28</v>
      </c>
      <c r="C5" s="22">
        <v>-9.5</v>
      </c>
      <c r="D5" s="14" t="s">
        <v>29</v>
      </c>
    </row>
    <row r="6" spans="1:16" s="14" customFormat="1" ht="12.95" customHeight="1" x14ac:dyDescent="0.2">
      <c r="A6" s="17" t="s">
        <v>1</v>
      </c>
    </row>
    <row r="7" spans="1:16" s="14" customFormat="1" ht="12.95" customHeight="1" x14ac:dyDescent="0.2">
      <c r="A7" s="14" t="s">
        <v>2</v>
      </c>
      <c r="C7" s="43">
        <v>52502.52</v>
      </c>
      <c r="D7" s="24" t="s">
        <v>44</v>
      </c>
    </row>
    <row r="8" spans="1:16" s="14" customFormat="1" ht="12.95" customHeight="1" x14ac:dyDescent="0.2">
      <c r="A8" s="14" t="s">
        <v>3</v>
      </c>
      <c r="C8" s="43">
        <v>2.7472989999999999</v>
      </c>
      <c r="D8" s="24" t="s">
        <v>44</v>
      </c>
    </row>
    <row r="9" spans="1:16" s="14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6" s="14" customFormat="1" ht="12.95" customHeight="1" thickBot="1" x14ac:dyDescent="0.25">
      <c r="C10" s="29" t="s">
        <v>19</v>
      </c>
      <c r="D10" s="29" t="s">
        <v>20</v>
      </c>
    </row>
    <row r="11" spans="1:16" s="14" customFormat="1" ht="12.95" customHeight="1" x14ac:dyDescent="0.2">
      <c r="A11" s="14" t="s">
        <v>15</v>
      </c>
      <c r="C11" s="28">
        <f ca="1">INTERCEPT(INDIRECT($D$9):G992,INDIRECT($C$9):F992)</f>
        <v>0</v>
      </c>
      <c r="D11" s="16"/>
    </row>
    <row r="12" spans="1:16" s="14" customFormat="1" ht="12.95" customHeight="1" x14ac:dyDescent="0.2">
      <c r="A12" s="14" t="s">
        <v>16</v>
      </c>
      <c r="C12" s="28">
        <f ca="1">SLOPE(INDIRECT($D$9):G992,INDIRECT($C$9):F992)</f>
        <v>9.9716941611078028E-5</v>
      </c>
      <c r="D12" s="16"/>
    </row>
    <row r="13" spans="1:16" s="14" customFormat="1" ht="12.95" customHeight="1" x14ac:dyDescent="0.2">
      <c r="A13" s="14" t="s">
        <v>18</v>
      </c>
      <c r="C13" s="16" t="s">
        <v>13</v>
      </c>
    </row>
    <row r="14" spans="1:16" s="14" customFormat="1" ht="12.95" customHeight="1" x14ac:dyDescent="0.2"/>
    <row r="15" spans="1:16" s="14" customFormat="1" ht="12.95" customHeight="1" x14ac:dyDescent="0.2">
      <c r="A15" s="30" t="s">
        <v>17</v>
      </c>
      <c r="C15" s="31">
        <f ca="1">(C7+C11)+(C8+C12)*INT(MAX(F21:F3533))</f>
        <v>57747.304150641532</v>
      </c>
      <c r="E15" s="32" t="s">
        <v>34</v>
      </c>
      <c r="F15" s="33">
        <v>1</v>
      </c>
    </row>
    <row r="16" spans="1:16" s="14" customFormat="1" ht="12.95" customHeight="1" x14ac:dyDescent="0.2">
      <c r="A16" s="17" t="s">
        <v>4</v>
      </c>
      <c r="C16" s="34">
        <f ca="1">+C8+C12</f>
        <v>2.747398716941611</v>
      </c>
      <c r="E16" s="32" t="s">
        <v>30</v>
      </c>
      <c r="F16" s="34">
        <f ca="1">NOW()+15018.5+$C$5/24</f>
        <v>60373.7923443287</v>
      </c>
    </row>
    <row r="17" spans="1:21" s="14" customFormat="1" ht="12.95" customHeight="1" thickBot="1" x14ac:dyDescent="0.25">
      <c r="A17" s="32" t="s">
        <v>27</v>
      </c>
      <c r="C17" s="14">
        <f>COUNT(C21:C2191)</f>
        <v>2</v>
      </c>
      <c r="E17" s="32" t="s">
        <v>35</v>
      </c>
      <c r="F17" s="35">
        <f ca="1">ROUND(2*(F16-$C$7)/$C$8,0)/2+F15</f>
        <v>2866</v>
      </c>
    </row>
    <row r="18" spans="1:21" s="14" customFormat="1" ht="12.95" customHeight="1" thickTop="1" thickBot="1" x14ac:dyDescent="0.25">
      <c r="A18" s="17" t="s">
        <v>5</v>
      </c>
      <c r="C18" s="36">
        <f ca="1">+C15</f>
        <v>57747.304150641532</v>
      </c>
      <c r="D18" s="37">
        <f ca="1">+C16</f>
        <v>2.747398716941611</v>
      </c>
      <c r="E18" s="32" t="s">
        <v>36</v>
      </c>
      <c r="F18" s="28">
        <f ca="1">ROUND(2*(F16-$C$15)/$C$16,0)/2+F15</f>
        <v>957</v>
      </c>
    </row>
    <row r="19" spans="1:21" s="14" customFormat="1" ht="12.95" customHeight="1" thickTop="1" x14ac:dyDescent="0.2">
      <c r="E19" s="32" t="s">
        <v>31</v>
      </c>
      <c r="F19" s="38">
        <f ca="1">+$C$15+$C$16*F18-15018.5-$C$5/24</f>
        <v>45358.460556087986</v>
      </c>
    </row>
    <row r="20" spans="1:21" s="14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9" t="s">
        <v>37</v>
      </c>
      <c r="I20" s="39" t="s">
        <v>38</v>
      </c>
      <c r="J20" s="39" t="s">
        <v>39</v>
      </c>
      <c r="K20" s="39" t="s">
        <v>40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29" t="s">
        <v>14</v>
      </c>
      <c r="U20" s="41" t="s">
        <v>33</v>
      </c>
    </row>
    <row r="21" spans="1:21" s="14" customFormat="1" ht="12.95" customHeight="1" x14ac:dyDescent="0.2">
      <c r="A21" s="14" t="s">
        <v>44</v>
      </c>
      <c r="C21" s="23">
        <v>52502.52</v>
      </c>
      <c r="D21" s="23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0</v>
      </c>
      <c r="Q21" s="42">
        <f>+C21-15018.5</f>
        <v>37484.019999999997</v>
      </c>
    </row>
    <row r="22" spans="1:21" s="14" customFormat="1" ht="12.95" customHeight="1" x14ac:dyDescent="0.2">
      <c r="A22" s="14" t="s">
        <v>46</v>
      </c>
      <c r="B22" s="14" t="s">
        <v>47</v>
      </c>
      <c r="C22" s="23">
        <v>57748.67785</v>
      </c>
      <c r="D22" s="23">
        <v>2.9999999999999997E-4</v>
      </c>
      <c r="E22" s="14">
        <f>+(C22-C$7)/C$8</f>
        <v>1909.5693078911336</v>
      </c>
      <c r="F22" s="14">
        <f>ROUND(2*E22,0)/2</f>
        <v>1909.5</v>
      </c>
      <c r="G22" s="14">
        <f>+C22-(C$7+F22*C$8)</f>
        <v>0.19040950000635348</v>
      </c>
      <c r="K22" s="14">
        <f>+G22</f>
        <v>0.19040950000635348</v>
      </c>
      <c r="O22" s="14">
        <f ca="1">+C$11+C$12*$F22</f>
        <v>0.19040950000635348</v>
      </c>
      <c r="Q22" s="42">
        <f>+C22-15018.5</f>
        <v>42730.17785</v>
      </c>
    </row>
    <row r="23" spans="1:21" s="14" customFormat="1" ht="12.95" customHeight="1" x14ac:dyDescent="0.2">
      <c r="C23" s="23"/>
      <c r="D23" s="23"/>
      <c r="Q23" s="42"/>
    </row>
    <row r="24" spans="1:21" s="14" customFormat="1" ht="12.95" customHeight="1" x14ac:dyDescent="0.2">
      <c r="C24" s="23"/>
      <c r="D24" s="23"/>
      <c r="Q24" s="42"/>
    </row>
    <row r="25" spans="1:21" s="14" customFormat="1" ht="12.95" customHeight="1" x14ac:dyDescent="0.2">
      <c r="C25" s="23"/>
      <c r="D25" s="23"/>
      <c r="Q25" s="42"/>
    </row>
    <row r="26" spans="1:21" s="14" customFormat="1" ht="12.95" customHeight="1" x14ac:dyDescent="0.2">
      <c r="C26" s="23"/>
      <c r="D26" s="23"/>
      <c r="Q26" s="42"/>
    </row>
    <row r="27" spans="1:21" s="14" customFormat="1" ht="12.95" customHeight="1" x14ac:dyDescent="0.2">
      <c r="C27" s="23"/>
      <c r="D27" s="23"/>
      <c r="Q27" s="42"/>
    </row>
    <row r="28" spans="1:21" s="14" customFormat="1" ht="12.95" customHeight="1" x14ac:dyDescent="0.2">
      <c r="C28" s="23"/>
      <c r="D28" s="23"/>
      <c r="Q28" s="42"/>
    </row>
    <row r="29" spans="1:21" s="14" customFormat="1" ht="12.95" customHeight="1" x14ac:dyDescent="0.2">
      <c r="C29" s="23"/>
      <c r="D29" s="23"/>
      <c r="Q29" s="42"/>
    </row>
    <row r="30" spans="1:21" s="14" customFormat="1" ht="12.95" customHeight="1" x14ac:dyDescent="0.2">
      <c r="C30" s="23"/>
      <c r="D30" s="23"/>
      <c r="Q30" s="42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2024-03-04T06:00:58Z</dcterms:modified>
</cp:coreProperties>
</file>