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9642199-60B5-4BF6-8FE6-B769F1A108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A21" i="1"/>
  <c r="H20" i="1"/>
  <c r="G11" i="1"/>
  <c r="E14" i="1"/>
  <c r="E15" i="1" s="1"/>
  <c r="C17" i="1"/>
  <c r="Q21" i="1"/>
  <c r="H21" i="1"/>
  <c r="C12" i="1"/>
  <c r="C11" i="1"/>
  <c r="O22" i="1" l="1"/>
  <c r="S22" i="1" s="1"/>
  <c r="C15" i="1"/>
  <c r="E16" i="1" s="1"/>
  <c r="O21" i="1"/>
  <c r="S21" i="1" s="1"/>
  <c r="O23" i="1"/>
  <c r="S23" i="1" s="1"/>
  <c r="C16" i="1"/>
  <c r="D18" i="1" s="1"/>
  <c r="S19" i="1" l="1"/>
  <c r="E17" i="1"/>
  <c r="C18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<sst xmlns="http://schemas.openxmlformats.org/spreadsheetml/2006/main" count="56" uniqueCount="53">
  <si>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</si>
  <si>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</si>
  <si>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</si>
  <si>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</si>
  <si>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</si>
  <si>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</si>
  <si>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</si>
  <si>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</si>
  <si>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</si>
  <si>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</si>
  <si>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</si>
  <si>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</si>
  <si>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</si>
  <si>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</si>
  <si>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</si>
  <si>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</si>
  <si>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</si>
  <si>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</si>
  <si>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</si>
  <si>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</si>
  <si>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</si>
  <si>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</si>
  <si>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</si>
  <si>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</si>
  <si>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</si>
  <si>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</si>
  <si>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</si>
  <si>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</si>
  <si>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</si>
  <si>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</si>
  <si>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</si>
  <si>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</si>
  <si>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</si>
  <si>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</si>
  <si>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</si>
  <si>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</si>
  <si>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</si>
  <si>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</si>
  <si>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</si>
  <si>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</si>
  <si>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</si>
  <si>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</si>
  <si>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5992</t>
  </si>
  <si>
    <t>G5998-1918</t>
  </si>
  <si>
    <t>G5998-1918_Pup.xls</t>
  </si>
  <si>
    <t>EA/RS</t>
  </si>
  <si>
    <t>Pup</t>
  </si>
  <si>
    <t>VSX</t>
  </si>
  <si>
    <t>II</t>
  </si>
  <si>
    <t>IBVS 6029</t>
  </si>
  <si>
    <t>I</t>
  </si>
  <si>
    <t>V0751 Pup / GSC 5998-1918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</si>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</sst>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V0751</a:t>
            </a:r>
            <a:r>
              <a:rPr lang="en-AU" baseline="0"/>
              <a:t> Pup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F-4F8A-8BB5-9A46DD1F4F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1.2257340058567934E-3</c:v>
                </c:pt>
                <c:pt idx="2">
                  <c:v>3.2898839926929213E-3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F-4F8A-8BB5-9A46DD1F4F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2F-4F8A-8BB5-9A46DD1F4F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2F-4F8A-8BB5-9A46DD1F4F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2F-4F8A-8BB5-9A46DD1F4F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2F-4F8A-8BB5-9A46DD1F4F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2F-4F8A-8BB5-9A46DD1F4F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-8.4778734250289456E-5</c:v>
                </c:pt>
                <c:pt idx="1">
                  <c:v>2.1906052423979819E-3</c:v>
                </c:pt>
                <c:pt idx="2">
                  <c:v>2.4097914904020233E-3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2F-4F8A-8BB5-9A46DD1F4F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2465.5</c:v>
                </c:pt>
                <c:pt idx="2">
                  <c:v>2703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2F-4F8A-8BB5-9A46DD1F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973824"/>
        <c:axId val="1"/>
      </c:scatterChart>
      <c:valAx>
        <c:axId val="82697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7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FFD6CB-A885-D99F-8D88-193FF6356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46</v>
      </c>
      <c r="E2" s="3" t="s">
        <v>43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51869.1993</v>
      </c>
      <c r="D7" s="13" t="s">
        <v>47</v>
      </c>
    </row>
    <row r="8" spans="1:7" s="6" customFormat="1" ht="12.95" customHeight="1" x14ac:dyDescent="0.2">
      <c r="A8" s="6" t="s">
        <v>3</v>
      </c>
      <c r="C8" s="35">
        <v>1.5284885720000001</v>
      </c>
      <c r="D8" s="13" t="s">
        <v>47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-8.4778734250289456E-5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9.2288946528017477E-7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60373.827081481482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56000.706319907491</v>
      </c>
      <c r="D15" s="19" t="s">
        <v>38</v>
      </c>
      <c r="E15" s="20">
        <f ca="1">ROUND(2*(E14-$C$7)/$C$8,0)/2+E13</f>
        <v>5565</v>
      </c>
    </row>
    <row r="16" spans="1:7" s="6" customFormat="1" ht="12.95" customHeight="1" x14ac:dyDescent="0.2">
      <c r="A16" s="9" t="s">
        <v>4</v>
      </c>
      <c r="C16" s="23">
        <f ca="1">+C8+C12</f>
        <v>1.5284894948894654</v>
      </c>
      <c r="D16" s="19" t="s">
        <v>39</v>
      </c>
      <c r="E16" s="17">
        <f ca="1">ROUND(2*(E14-$C$15)/$C$16,0)/2+E13</f>
        <v>2862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45357.13908761448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56000.706319907491</v>
      </c>
      <c r="D18" s="26">
        <f ca="1">+C16</f>
        <v>1.5284894948894654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9.2539903540965983E-4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51869.1993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-8.4778734250289456E-5</v>
      </c>
      <c r="Q21" s="33">
        <f>+C21-15018.5</f>
        <v>36850.6993</v>
      </c>
      <c r="S21" s="6">
        <f ca="1">+(O21-G21)^2</f>
        <v>7.1874337810812026E-9</v>
      </c>
    </row>
    <row r="22" spans="1:19" s="6" customFormat="1" ht="12.95" customHeight="1" x14ac:dyDescent="0.2">
      <c r="A22" s="4" t="s">
        <v>42</v>
      </c>
      <c r="B22" s="5" t="s">
        <v>48</v>
      </c>
      <c r="C22" s="4">
        <v>55637.689100000003</v>
      </c>
      <c r="D22" s="4">
        <v>1E-4</v>
      </c>
      <c r="E22" s="6">
        <f>+(C22-C$7)/C$8</f>
        <v>2465.5008019255265</v>
      </c>
      <c r="F22" s="6">
        <f>ROUND(2*E22,0)/2</f>
        <v>2465.5</v>
      </c>
      <c r="G22" s="6">
        <f>+C22-(C$7+F22*C$8)</f>
        <v>1.2257340058567934E-3</v>
      </c>
      <c r="I22" s="6">
        <f>+G22</f>
        <v>1.2257340058567934E-3</v>
      </c>
      <c r="O22" s="6">
        <f ca="1">+C$11+C$12*$F22</f>
        <v>2.1906052423979819E-3</v>
      </c>
      <c r="Q22" s="33">
        <f>+C22-15018.5</f>
        <v>40619.189100000003</v>
      </c>
      <c r="S22" s="6">
        <f ca="1">+(O22-G22)^2</f>
        <v>9.3097650310452213E-7</v>
      </c>
    </row>
    <row r="23" spans="1:19" s="6" customFormat="1" ht="12.95" customHeight="1" x14ac:dyDescent="0.2">
      <c r="A23" s="4" t="s">
        <v>49</v>
      </c>
      <c r="B23" s="5" t="s">
        <v>50</v>
      </c>
      <c r="C23" s="4">
        <v>56000.707199999997</v>
      </c>
      <c r="D23" s="4">
        <v>5.0000000000000001E-4</v>
      </c>
      <c r="E23" s="6">
        <f>+(C23-C$7)/C$8</f>
        <v>2703.0021523772284</v>
      </c>
      <c r="F23" s="6">
        <f>ROUND(2*E23,0)/2</f>
        <v>2703</v>
      </c>
      <c r="G23" s="6">
        <f>+C23-(C$7+F23*C$8)</f>
        <v>3.2898839926929213E-3</v>
      </c>
      <c r="I23" s="6">
        <f>+G23</f>
        <v>3.2898839926929213E-3</v>
      </c>
      <c r="O23" s="6">
        <f ca="1">+C$11+C$12*$F23</f>
        <v>2.4097914904020233E-3</v>
      </c>
      <c r="Q23" s="33">
        <f>+C23-15018.5</f>
        <v>40982.207199999997</v>
      </c>
      <c r="S23" s="6">
        <f ca="1">+(O23-G23)^2</f>
        <v>7.7456281258865429E-7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2024-03-04T06:50:59Z</dcterms:modified>
</cp:coreProperties>
</file>