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AFA0D62-0480-4D54-88BE-A321337735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/>
  <c r="G26" i="1" s="1"/>
  <c r="K26" i="1" s="1"/>
  <c r="Q26" i="1"/>
  <c r="E27" i="1"/>
  <c r="F27" i="1"/>
  <c r="G27" i="1"/>
  <c r="K27" i="1"/>
  <c r="Q27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7" i="1"/>
  <c r="O22" i="1"/>
  <c r="O26" i="1"/>
  <c r="O25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<sst xmlns="http://schemas.openxmlformats.org/spreadsheetml/2006/main" count="63" uniqueCount="50">
  <si>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</si>
  <si>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</si>
  <si>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</si>
  <si>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</si>
  <si>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</si>
  <si>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</si>
  <si>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</si>
  <si>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</si>
  <si>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</si>
  <si>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</si>
  <si>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</si>
  <si>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</si>
  <si>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</si>
  <si>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</si>
  <si>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</si>
  <si>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</si>
  <si>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</si>
  <si>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</si>
  <si>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</si>
  <si>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</si>
  <si>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</si>
  <si>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</si>
  <si>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</si>
  <si>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</si>
  <si>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</si>
  <si>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</si>
  <si>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</si>
  <si>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</si>
  <si>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</si>
  <si>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</si>
  <si>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</si>
  <si>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</si>
  <si>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</si>
  <si>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</si>
  <si>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</si>
  <si>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</si>
  <si>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</si>
  <si>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</si>
  <si>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</si>
  <si>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</si>
  <si>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</si>
  <si>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</si>
  <si>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</si>
  <si>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</si>
  <si>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</si>
  <si>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J083418-2611.9 Pyx</t>
  </si>
  <si>
    <t>EC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</si>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</sst>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J083418-2611.9 Pyx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-2.4859999866748694E-2</c:v>
                </c:pt>
                <c:pt idx="2">
                  <c:v>-2.4859999866748694E-2</c:v>
                </c:pt>
                <c:pt idx="3">
                  <c:v>-2.9143999898224138E-2</c:v>
                </c:pt>
                <c:pt idx="4">
                  <c:v>-2.8543999986140989E-2</c:v>
                </c:pt>
                <c:pt idx="5">
                  <c:v>-2.7832000014313962E-2</c:v>
                </c:pt>
                <c:pt idx="6">
                  <c:v>-2.6932000146189239E-2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2.0424674992657044E-6</c:v>
                </c:pt>
                <c:pt idx="1">
                  <c:v>-2.70047452239769E-2</c:v>
                </c:pt>
                <c:pt idx="2">
                  <c:v>-2.70047452239769E-2</c:v>
                </c:pt>
                <c:pt idx="3">
                  <c:v>-2.7008130593790938E-2</c:v>
                </c:pt>
                <c:pt idx="4">
                  <c:v>-2.7008130593790938E-2</c:v>
                </c:pt>
                <c:pt idx="5">
                  <c:v>-2.7074145305164648E-2</c:v>
                </c:pt>
                <c:pt idx="6">
                  <c:v>-2.7074145305164648E-2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15955</c:v>
                </c:pt>
                <c:pt idx="2">
                  <c:v>15955</c:v>
                </c:pt>
                <c:pt idx="3">
                  <c:v>15957</c:v>
                </c:pt>
                <c:pt idx="4">
                  <c:v>15957</c:v>
                </c:pt>
                <c:pt idx="5">
                  <c:v>15996</c:v>
                </c:pt>
                <c:pt idx="6">
                  <c:v>15996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s="11" customFormat="1" ht="20.25" x14ac:dyDescent="0.2">
      <c r="A1" s="40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1" customFormat="1" ht="12.95" customHeight="1" x14ac:dyDescent="0.2">
      <c r="A2" s="11" t="s">
        <v>23</v>
      </c>
      <c r="B2" s="12" t="s">
        <v>46</v>
      </c>
      <c r="C2" s="13"/>
      <c r="D2" s="14"/>
    </row>
    <row r="3" spans="1:15" s="11" customFormat="1" ht="12.95" customHeight="1" x14ac:dyDescent="0.2"/>
    <row r="4" spans="1:15" s="11" customFormat="1" ht="12.95" customHeight="1" x14ac:dyDescent="0.2">
      <c r="A4" s="15" t="s">
        <v>0</v>
      </c>
      <c r="C4" s="14" t="s">
        <v>37</v>
      </c>
      <c r="D4" s="14" t="s">
        <v>37</v>
      </c>
    </row>
    <row r="5" spans="1:15" s="11" customFormat="1" ht="12.95" customHeight="1" x14ac:dyDescent="0.2">
      <c r="A5" s="16" t="s">
        <v>28</v>
      </c>
      <c r="C5" s="17">
        <v>-9.5</v>
      </c>
      <c r="D5" s="11" t="s">
        <v>29</v>
      </c>
    </row>
    <row r="6" spans="1:15" s="11" customFormat="1" ht="12.95" customHeight="1" x14ac:dyDescent="0.2">
      <c r="A6" s="15" t="s">
        <v>1</v>
      </c>
      <c r="C6" s="41"/>
    </row>
    <row r="7" spans="1:15" s="11" customFormat="1" ht="12.95" customHeight="1" x14ac:dyDescent="0.2">
      <c r="A7" s="11" t="s">
        <v>2</v>
      </c>
      <c r="C7" s="41">
        <v>51869.26</v>
      </c>
      <c r="D7" s="19" t="s">
        <v>47</v>
      </c>
    </row>
    <row r="8" spans="1:15" s="11" customFormat="1" ht="12.95" customHeight="1" x14ac:dyDescent="0.2">
      <c r="A8" s="11" t="s">
        <v>3</v>
      </c>
      <c r="C8" s="41">
        <v>0.485292</v>
      </c>
      <c r="D8" s="19" t="s">
        <v>47</v>
      </c>
    </row>
    <row r="9" spans="1:15" s="11" customFormat="1" ht="12.95" customHeight="1" x14ac:dyDescent="0.2">
      <c r="A9" s="20" t="s">
        <v>32</v>
      </c>
      <c r="B9" s="21">
        <v>21</v>
      </c>
      <c r="C9" s="22"/>
      <c r="D9" s="23"/>
    </row>
    <row r="10" spans="1:15" s="11" customFormat="1" ht="12.95" customHeight="1" thickBot="1" x14ac:dyDescent="0.25">
      <c r="C10" s="24" t="s">
        <v>19</v>
      </c>
      <c r="D10" s="24" t="s">
        <v>20</v>
      </c>
    </row>
    <row r="11" spans="1:15" s="11" customFormat="1" ht="12.95" customHeight="1" x14ac:dyDescent="0.2">
      <c r="A11" s="11" t="s">
        <v>15</v>
      </c>
      <c r="C11" s="23">
        <f ca="1">INTERCEPT(INDIRECT($G$11):G992,INDIRECT($F$11):F992)</f>
        <v>2.0424674992657044E-6</v>
      </c>
      <c r="D11" s="14"/>
      <c r="F11" s="11" t="str">
        <f>"F"&amp;B9</f>
        <v>F21</v>
      </c>
      <c r="G11" s="11" t="str">
        <f>"G"&amp;B9</f>
        <v>G21</v>
      </c>
    </row>
    <row r="12" spans="1:15" s="11" customFormat="1" ht="12.95" customHeight="1" x14ac:dyDescent="0.2">
      <c r="A12" s="11" t="s">
        <v>16</v>
      </c>
      <c r="C12" s="23">
        <f ca="1">SLOPE(INDIRECT($G$11):G992,INDIRECT($F$11):F992)</f>
        <v>-1.6926849070182492E-6</v>
      </c>
      <c r="D12" s="14"/>
    </row>
    <row r="13" spans="1:15" s="11" customFormat="1" ht="12.95" customHeight="1" x14ac:dyDescent="0.2">
      <c r="A13" s="11" t="s">
        <v>18</v>
      </c>
      <c r="C13" s="14" t="s">
        <v>13</v>
      </c>
    </row>
    <row r="14" spans="1:15" s="11" customFormat="1" ht="12.95" customHeight="1" x14ac:dyDescent="0.2">
      <c r="E14" s="25" t="s">
        <v>34</v>
      </c>
      <c r="F14" s="26">
        <v>1</v>
      </c>
    </row>
    <row r="15" spans="1:15" s="11" customFormat="1" ht="12.95" customHeight="1" x14ac:dyDescent="0.2">
      <c r="A15" s="27" t="s">
        <v>17</v>
      </c>
      <c r="C15" s="28">
        <f ca="1">(C7+C11)+(C8+C12)*INT(MAX(F21:F3533))</f>
        <v>59631.963757854697</v>
      </c>
      <c r="E15" s="25" t="s">
        <v>30</v>
      </c>
      <c r="F15" s="29">
        <f ca="1">NOW()+15018.5+$C$5/24</f>
        <v>60374.712518865737</v>
      </c>
    </row>
    <row r="16" spans="1:15" s="11" customFormat="1" ht="12.95" customHeight="1" x14ac:dyDescent="0.2">
      <c r="A16" s="15" t="s">
        <v>4</v>
      </c>
      <c r="C16" s="29">
        <f ca="1">+C8+C12</f>
        <v>0.48529030731509298</v>
      </c>
      <c r="E16" s="25" t="s">
        <v>35</v>
      </c>
      <c r="F16" s="30">
        <f ca="1">ROUND(2*(F15-$C$7)/$C$8,0)/2+F14</f>
        <v>17527.5</v>
      </c>
    </row>
    <row r="17" spans="1:21" s="11" customFormat="1" ht="12.95" customHeight="1" thickBot="1" x14ac:dyDescent="0.25">
      <c r="A17" s="25" t="s">
        <v>27</v>
      </c>
      <c r="C17" s="11">
        <f>COUNT(C21:C2191)</f>
        <v>7</v>
      </c>
      <c r="E17" s="25" t="s">
        <v>36</v>
      </c>
      <c r="F17" s="23">
        <f ca="1">ROUND(2*(F15-$C$15)/$C$16,0)/2+F14</f>
        <v>1531.5</v>
      </c>
    </row>
    <row r="18" spans="1:21" s="11" customFormat="1" ht="12.95" customHeight="1" thickTop="1" thickBot="1" x14ac:dyDescent="0.25">
      <c r="A18" s="15" t="s">
        <v>5</v>
      </c>
      <c r="C18" s="31">
        <f ca="1">+C15</f>
        <v>59631.963757854697</v>
      </c>
      <c r="D18" s="32">
        <f ca="1">+C16</f>
        <v>0.48529030731509298</v>
      </c>
      <c r="E18" s="25" t="s">
        <v>31</v>
      </c>
      <c r="F18" s="33">
        <f ca="1">+$C$15+$C$16*F17-15018.5-$C$5/24</f>
        <v>45357.081696841095</v>
      </c>
    </row>
    <row r="19" spans="1:21" s="11" customFormat="1" ht="12.95" customHeight="1" thickTop="1" x14ac:dyDescent="0.2">
      <c r="F19" s="11" t="s">
        <v>43</v>
      </c>
    </row>
    <row r="20" spans="1:21" s="11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4" t="s">
        <v>38</v>
      </c>
      <c r="I20" s="34" t="s">
        <v>39</v>
      </c>
      <c r="J20" s="34" t="s">
        <v>40</v>
      </c>
      <c r="K20" s="34" t="s">
        <v>41</v>
      </c>
      <c r="L20" s="34" t="s">
        <v>24</v>
      </c>
      <c r="M20" s="34" t="s">
        <v>25</v>
      </c>
      <c r="N20" s="34" t="s">
        <v>26</v>
      </c>
      <c r="O20" s="34" t="s">
        <v>22</v>
      </c>
      <c r="P20" s="35" t="s">
        <v>21</v>
      </c>
      <c r="Q20" s="24" t="s">
        <v>14</v>
      </c>
      <c r="U20" s="36" t="s">
        <v>33</v>
      </c>
    </row>
    <row r="21" spans="1:21" s="11" customFormat="1" ht="12.95" customHeight="1" x14ac:dyDescent="0.2">
      <c r="A21" s="11" t="str">
        <f>D7</f>
        <v>VSX</v>
      </c>
      <c r="C21" s="18">
        <f>C$7</f>
        <v>51869.26</v>
      </c>
      <c r="D21" s="18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2.0424674992657044E-6</v>
      </c>
      <c r="Q21" s="37">
        <f>+C21-15018.5</f>
        <v>36850.76</v>
      </c>
    </row>
    <row r="22" spans="1:21" s="11" customFormat="1" ht="12.95" customHeight="1" x14ac:dyDescent="0.2">
      <c r="A22" s="38" t="s">
        <v>48</v>
      </c>
      <c r="B22" s="39" t="s">
        <v>49</v>
      </c>
      <c r="C22" s="42">
        <v>59612.069000000134</v>
      </c>
      <c r="D22" s="18"/>
      <c r="E22" s="11">
        <f t="shared" ref="E22:E27" si="0">+(C22-C$7)/C$8</f>
        <v>15954.948773110071</v>
      </c>
      <c r="F22" s="11">
        <f t="shared" ref="F22:F27" si="1">ROUND(2*E22,0)/2</f>
        <v>15955</v>
      </c>
      <c r="G22" s="11">
        <f t="shared" ref="G22:G27" si="2">+C22-(C$7+F22*C$8)</f>
        <v>-2.4859999866748694E-2</v>
      </c>
      <c r="K22" s="11">
        <f t="shared" ref="K22:K27" si="3">+G22</f>
        <v>-2.4859999866748694E-2</v>
      </c>
      <c r="O22" s="11">
        <f t="shared" ref="O22:O27" ca="1" si="4">+C$11+C$12*$F22</f>
        <v>-2.70047452239769E-2</v>
      </c>
      <c r="Q22" s="37">
        <f t="shared" ref="Q22:Q27" si="5">+C22-15018.5</f>
        <v>44593.569000000134</v>
      </c>
    </row>
    <row r="23" spans="1:21" s="11" customFormat="1" ht="12.95" customHeight="1" x14ac:dyDescent="0.2">
      <c r="A23" s="38" t="s">
        <v>48</v>
      </c>
      <c r="B23" s="39" t="s">
        <v>49</v>
      </c>
      <c r="C23" s="42">
        <v>59612.069000000134</v>
      </c>
      <c r="D23" s="18"/>
      <c r="E23" s="11">
        <f t="shared" si="0"/>
        <v>15954.948773110071</v>
      </c>
      <c r="F23" s="11">
        <f t="shared" si="1"/>
        <v>15955</v>
      </c>
      <c r="G23" s="11">
        <f t="shared" si="2"/>
        <v>-2.4859999866748694E-2</v>
      </c>
      <c r="K23" s="11">
        <f t="shared" si="3"/>
        <v>-2.4859999866748694E-2</v>
      </c>
      <c r="O23" s="11">
        <f t="shared" ca="1" si="4"/>
        <v>-2.70047452239769E-2</v>
      </c>
      <c r="Q23" s="37">
        <f t="shared" si="5"/>
        <v>44593.569000000134</v>
      </c>
    </row>
    <row r="24" spans="1:21" s="11" customFormat="1" ht="12.95" customHeight="1" x14ac:dyDescent="0.2">
      <c r="A24" s="38" t="s">
        <v>48</v>
      </c>
      <c r="B24" s="39" t="s">
        <v>49</v>
      </c>
      <c r="C24" s="42">
        <v>59613.035300000105</v>
      </c>
      <c r="D24" s="18"/>
      <c r="E24" s="11">
        <f t="shared" si="0"/>
        <v>15956.939945435126</v>
      </c>
      <c r="F24" s="11">
        <f t="shared" si="1"/>
        <v>15957</v>
      </c>
      <c r="G24" s="11">
        <f t="shared" si="2"/>
        <v>-2.9143999898224138E-2</v>
      </c>
      <c r="K24" s="11">
        <f t="shared" si="3"/>
        <v>-2.9143999898224138E-2</v>
      </c>
      <c r="O24" s="11">
        <f t="shared" ca="1" si="4"/>
        <v>-2.7008130593790938E-2</v>
      </c>
      <c r="Q24" s="37">
        <f t="shared" si="5"/>
        <v>44594.535300000105</v>
      </c>
    </row>
    <row r="25" spans="1:21" s="11" customFormat="1" ht="12.95" customHeight="1" x14ac:dyDescent="0.2">
      <c r="A25" s="38" t="s">
        <v>48</v>
      </c>
      <c r="B25" s="39" t="s">
        <v>49</v>
      </c>
      <c r="C25" s="42">
        <v>59613.035900000017</v>
      </c>
      <c r="D25" s="18"/>
      <c r="E25" s="11">
        <f t="shared" si="0"/>
        <v>15956.941181803975</v>
      </c>
      <c r="F25" s="11">
        <f t="shared" si="1"/>
        <v>15957</v>
      </c>
      <c r="G25" s="11">
        <f t="shared" si="2"/>
        <v>-2.8543999986140989E-2</v>
      </c>
      <c r="K25" s="11">
        <f t="shared" si="3"/>
        <v>-2.8543999986140989E-2</v>
      </c>
      <c r="O25" s="11">
        <f t="shared" ca="1" si="4"/>
        <v>-2.7008130593790938E-2</v>
      </c>
      <c r="Q25" s="37">
        <f t="shared" si="5"/>
        <v>44594.535900000017</v>
      </c>
    </row>
    <row r="26" spans="1:21" s="11" customFormat="1" ht="12.95" customHeight="1" x14ac:dyDescent="0.2">
      <c r="A26" s="38" t="s">
        <v>48</v>
      </c>
      <c r="B26" s="39" t="s">
        <v>49</v>
      </c>
      <c r="C26" s="42">
        <v>59631.962999999989</v>
      </c>
      <c r="D26" s="18"/>
      <c r="E26" s="11">
        <f t="shared" si="0"/>
        <v>15995.942648961834</v>
      </c>
      <c r="F26" s="11">
        <f t="shared" si="1"/>
        <v>15996</v>
      </c>
      <c r="G26" s="11">
        <f t="shared" si="2"/>
        <v>-2.7832000014313962E-2</v>
      </c>
      <c r="K26" s="11">
        <f t="shared" si="3"/>
        <v>-2.7832000014313962E-2</v>
      </c>
      <c r="O26" s="11">
        <f t="shared" ca="1" si="4"/>
        <v>-2.7074145305164648E-2</v>
      </c>
      <c r="Q26" s="37">
        <f t="shared" si="5"/>
        <v>44613.462999999989</v>
      </c>
    </row>
    <row r="27" spans="1:21" s="11" customFormat="1" ht="12.95" customHeight="1" x14ac:dyDescent="0.2">
      <c r="A27" s="38" t="s">
        <v>48</v>
      </c>
      <c r="B27" s="39" t="s">
        <v>49</v>
      </c>
      <c r="C27" s="42">
        <v>59631.963899999857</v>
      </c>
      <c r="D27" s="18"/>
      <c r="E27" s="11">
        <f t="shared" si="0"/>
        <v>15995.944503515111</v>
      </c>
      <c r="F27" s="11">
        <f t="shared" si="1"/>
        <v>15996</v>
      </c>
      <c r="G27" s="11">
        <f t="shared" si="2"/>
        <v>-2.6932000146189239E-2</v>
      </c>
      <c r="K27" s="11">
        <f t="shared" si="3"/>
        <v>-2.6932000146189239E-2</v>
      </c>
      <c r="O27" s="11">
        <f t="shared" ca="1" si="4"/>
        <v>-2.7074145305164648E-2</v>
      </c>
      <c r="Q27" s="37">
        <f t="shared" si="5"/>
        <v>44613.463899999857</v>
      </c>
    </row>
    <row r="28" spans="1:21" s="11" customFormat="1" ht="12.95" customHeight="1" x14ac:dyDescent="0.2">
      <c r="C28" s="18"/>
      <c r="D28" s="18"/>
      <c r="Q28" s="37"/>
    </row>
    <row r="29" spans="1:21" s="11" customFormat="1" ht="12.95" customHeight="1" x14ac:dyDescent="0.2">
      <c r="C29" s="18"/>
      <c r="D29" s="18"/>
      <c r="Q29" s="37"/>
    </row>
    <row r="30" spans="1:21" s="11" customFormat="1" ht="12.95" customHeight="1" x14ac:dyDescent="0.2">
      <c r="C30" s="18"/>
      <c r="D30" s="18"/>
      <c r="Q30" s="37"/>
    </row>
    <row r="31" spans="1:21" s="11" customFormat="1" ht="12.95" customHeight="1" x14ac:dyDescent="0.2">
      <c r="C31" s="18"/>
      <c r="D31" s="18"/>
      <c r="Q31" s="37"/>
    </row>
    <row r="32" spans="1:21" s="11" customFormat="1" ht="12.95" customHeight="1" x14ac:dyDescent="0.2">
      <c r="C32" s="18"/>
      <c r="D32" s="18"/>
      <c r="Q32" s="37"/>
    </row>
    <row r="33" spans="3:17" s="11" customFormat="1" ht="12.95" customHeight="1" x14ac:dyDescent="0.2">
      <c r="C33" s="18"/>
      <c r="D33" s="18"/>
      <c r="Q33" s="37"/>
    </row>
    <row r="34" spans="3:17" s="11" customFormat="1" ht="12.95" customHeight="1" x14ac:dyDescent="0.2">
      <c r="C34" s="18"/>
      <c r="D34" s="18"/>
    </row>
    <row r="35" spans="3:17" s="11" customFormat="1" ht="12.95" customHeight="1" x14ac:dyDescent="0.2">
      <c r="C35" s="18"/>
      <c r="D35" s="18"/>
    </row>
    <row r="36" spans="3:17" s="11" customFormat="1" ht="12.95" customHeight="1" x14ac:dyDescent="0.2">
      <c r="C36" s="18"/>
      <c r="D36" s="18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2024-03-05T04:06:01Z</dcterms:modified>
</cp:coreProperties>
</file>