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F45DE58-AF37-4928-818C-60C518ECC0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136" i="1" l="1"/>
  <c r="F136" i="1" s="1"/>
  <c r="G136" i="1" s="1"/>
  <c r="K136" i="1" s="1"/>
  <c r="Q136" i="1"/>
  <c r="E137" i="1"/>
  <c r="F137" i="1" s="1"/>
  <c r="G137" i="1" s="1"/>
  <c r="K137" i="1" s="1"/>
  <c r="Q137" i="1"/>
  <c r="E135" i="1"/>
  <c r="F135" i="1" s="1"/>
  <c r="G135" i="1" s="1"/>
  <c r="K135" i="1" s="1"/>
  <c r="Q135" i="1"/>
  <c r="J45" i="2"/>
  <c r="H42" i="2"/>
  <c r="J42" i="2"/>
  <c r="H43" i="2"/>
  <c r="J43" i="2"/>
  <c r="H44" i="2"/>
  <c r="J44" i="2"/>
  <c r="H45" i="2"/>
  <c r="H41" i="2"/>
  <c r="J41" i="2"/>
  <c r="D9" i="1"/>
  <c r="C9" i="1"/>
  <c r="Q21" i="1"/>
  <c r="Q22" i="1"/>
  <c r="Q23" i="1"/>
  <c r="Q24" i="1"/>
  <c r="Q97" i="1"/>
  <c r="Q98" i="1"/>
  <c r="Q99" i="1"/>
  <c r="Q104" i="1"/>
  <c r="Q105" i="1"/>
  <c r="Q106" i="1"/>
  <c r="Q107" i="1"/>
  <c r="Q108" i="1"/>
  <c r="Q109" i="1"/>
  <c r="Q113" i="1"/>
  <c r="Q114" i="1"/>
  <c r="Q115" i="1"/>
  <c r="Q116" i="1"/>
  <c r="Q117" i="1"/>
  <c r="Q118" i="1"/>
  <c r="Q119" i="1"/>
  <c r="Q120" i="1"/>
  <c r="Q122" i="1"/>
  <c r="Q123" i="1"/>
  <c r="Q124" i="1"/>
  <c r="Q125" i="1"/>
  <c r="Q127" i="1"/>
  <c r="Q128" i="1"/>
  <c r="Q131" i="1"/>
  <c r="Q130" i="1"/>
  <c r="Q129" i="1"/>
  <c r="Q132" i="1"/>
  <c r="Q133" i="1"/>
  <c r="Q134" i="1"/>
  <c r="Q78" i="1"/>
  <c r="F16" i="1"/>
  <c r="F17" i="1" s="1"/>
  <c r="C17" i="1"/>
  <c r="Q121" i="1"/>
  <c r="Q126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100" i="1"/>
  <c r="Q101" i="1"/>
  <c r="Q102" i="1"/>
  <c r="Q103" i="1"/>
  <c r="Q110" i="1"/>
  <c r="Q111" i="1"/>
  <c r="Q112" i="1"/>
  <c r="Q25" i="1"/>
  <c r="E104" i="1"/>
  <c r="F21" i="2" s="1"/>
  <c r="E115" i="1"/>
  <c r="E124" i="1"/>
  <c r="E133" i="1"/>
  <c r="F133" i="1" s="1"/>
  <c r="G133" i="1" s="1"/>
  <c r="K133" i="1" s="1"/>
  <c r="E112" i="1"/>
  <c r="F112" i="1"/>
  <c r="E33" i="1"/>
  <c r="F33" i="1" s="1"/>
  <c r="G33" i="1" s="1"/>
  <c r="I33" i="1" s="1"/>
  <c r="E41" i="1"/>
  <c r="F41" i="1" s="1"/>
  <c r="G41" i="1" s="1"/>
  <c r="I41" i="1" s="1"/>
  <c r="E49" i="1"/>
  <c r="F49" i="1"/>
  <c r="E57" i="1"/>
  <c r="F57" i="1"/>
  <c r="G57" i="1" s="1"/>
  <c r="I57" i="1" s="1"/>
  <c r="E65" i="1"/>
  <c r="F65" i="1" s="1"/>
  <c r="G65" i="1" s="1"/>
  <c r="I65" i="1" s="1"/>
  <c r="E73" i="1"/>
  <c r="F73" i="1" s="1"/>
  <c r="G73" i="1" s="1"/>
  <c r="I73" i="1" s="1"/>
  <c r="E82" i="1"/>
  <c r="F82" i="1"/>
  <c r="G82" i="1" s="1"/>
  <c r="I82" i="1" s="1"/>
  <c r="E90" i="1"/>
  <c r="F90" i="1"/>
  <c r="E23" i="1"/>
  <c r="E107" i="1"/>
  <c r="E118" i="1"/>
  <c r="E128" i="1"/>
  <c r="E101" i="1"/>
  <c r="F101" i="1"/>
  <c r="E28" i="1"/>
  <c r="F28" i="1"/>
  <c r="G28" i="1" s="1"/>
  <c r="I28" i="1" s="1"/>
  <c r="E36" i="1"/>
  <c r="F36" i="1" s="1"/>
  <c r="G36" i="1" s="1"/>
  <c r="I36" i="1" s="1"/>
  <c r="E44" i="1"/>
  <c r="F44" i="1"/>
  <c r="G44" i="1" s="1"/>
  <c r="I44" i="1" s="1"/>
  <c r="E52" i="1"/>
  <c r="F52" i="1" s="1"/>
  <c r="G52" i="1" s="1"/>
  <c r="I52" i="1" s="1"/>
  <c r="E60" i="1"/>
  <c r="F60" i="1"/>
  <c r="G60" i="1" s="1"/>
  <c r="I60" i="1" s="1"/>
  <c r="E68" i="1"/>
  <c r="F68" i="1" s="1"/>
  <c r="G68" i="1" s="1"/>
  <c r="I68" i="1" s="1"/>
  <c r="E76" i="1"/>
  <c r="F76" i="1"/>
  <c r="G76" i="1" s="1"/>
  <c r="I76" i="1" s="1"/>
  <c r="E85" i="1"/>
  <c r="F85" i="1" s="1"/>
  <c r="G85" i="1" s="1"/>
  <c r="I85" i="1" s="1"/>
  <c r="E93" i="1"/>
  <c r="F93" i="1"/>
  <c r="G93" i="1" s="1"/>
  <c r="I93" i="1" s="1"/>
  <c r="E25" i="1"/>
  <c r="F25" i="1" s="1"/>
  <c r="G25" i="1" s="1"/>
  <c r="H25" i="1" s="1"/>
  <c r="E21" i="1"/>
  <c r="F21" i="1" s="1"/>
  <c r="G21" i="1" s="1"/>
  <c r="J21" i="1" s="1"/>
  <c r="E98" i="1"/>
  <c r="F98" i="1" s="1"/>
  <c r="G98" i="1" s="1"/>
  <c r="J98" i="1" s="1"/>
  <c r="E113" i="1"/>
  <c r="E122" i="1"/>
  <c r="E129" i="1"/>
  <c r="E110" i="1"/>
  <c r="F110" i="1"/>
  <c r="G110" i="1"/>
  <c r="I110" i="1"/>
  <c r="G112" i="1"/>
  <c r="I112" i="1" s="1"/>
  <c r="E31" i="1"/>
  <c r="F31" i="1" s="1"/>
  <c r="G31" i="1" s="1"/>
  <c r="I31" i="1" s="1"/>
  <c r="E39" i="1"/>
  <c r="F39" i="1"/>
  <c r="G39" i="1"/>
  <c r="I39" i="1" s="1"/>
  <c r="E47" i="1"/>
  <c r="F47" i="1"/>
  <c r="G49" i="1"/>
  <c r="I49" i="1"/>
  <c r="E55" i="1"/>
  <c r="F55" i="1" s="1"/>
  <c r="G55" i="1" s="1"/>
  <c r="I55" i="1" s="1"/>
  <c r="E63" i="1"/>
  <c r="F63" i="1"/>
  <c r="G63" i="1" s="1"/>
  <c r="I63" i="1" s="1"/>
  <c r="E71" i="1"/>
  <c r="F71" i="1" s="1"/>
  <c r="G71" i="1" s="1"/>
  <c r="I71" i="1" s="1"/>
  <c r="E80" i="1"/>
  <c r="F80" i="1" s="1"/>
  <c r="G80" i="1" s="1"/>
  <c r="I80" i="1" s="1"/>
  <c r="E88" i="1"/>
  <c r="F88" i="1"/>
  <c r="G88" i="1"/>
  <c r="I88" i="1"/>
  <c r="G90" i="1"/>
  <c r="I90" i="1" s="1"/>
  <c r="E96" i="1"/>
  <c r="F96" i="1" s="1"/>
  <c r="G96" i="1" s="1"/>
  <c r="I96" i="1" s="1"/>
  <c r="E105" i="1"/>
  <c r="E116" i="1"/>
  <c r="E125" i="1"/>
  <c r="E134" i="1"/>
  <c r="F46" i="2" s="1"/>
  <c r="G101" i="1"/>
  <c r="I101" i="1" s="1"/>
  <c r="E121" i="1"/>
  <c r="E26" i="1"/>
  <c r="F26" i="1" s="1"/>
  <c r="G26" i="1" s="1"/>
  <c r="I26" i="1" s="1"/>
  <c r="E34" i="1"/>
  <c r="F34" i="1"/>
  <c r="G34" i="1" s="1"/>
  <c r="I34" i="1" s="1"/>
  <c r="E42" i="1"/>
  <c r="F42" i="1" s="1"/>
  <c r="G42" i="1" s="1"/>
  <c r="I42" i="1" s="1"/>
  <c r="E50" i="1"/>
  <c r="F50" i="1"/>
  <c r="G50" i="1" s="1"/>
  <c r="I50" i="1" s="1"/>
  <c r="E58" i="1"/>
  <c r="F58" i="1"/>
  <c r="G58" i="1" s="1"/>
  <c r="I58" i="1" s="1"/>
  <c r="E66" i="1"/>
  <c r="F66" i="1" s="1"/>
  <c r="G66" i="1" s="1"/>
  <c r="I66" i="1" s="1"/>
  <c r="E74" i="1"/>
  <c r="F74" i="1"/>
  <c r="G74" i="1" s="1"/>
  <c r="I74" i="1" s="1"/>
  <c r="E83" i="1"/>
  <c r="F83" i="1"/>
  <c r="G83" i="1" s="1"/>
  <c r="I83" i="1" s="1"/>
  <c r="E91" i="1"/>
  <c r="F91" i="1" s="1"/>
  <c r="G91" i="1" s="1"/>
  <c r="I91" i="1" s="1"/>
  <c r="E24" i="1"/>
  <c r="E108" i="1"/>
  <c r="F108" i="1" s="1"/>
  <c r="G108" i="1" s="1"/>
  <c r="J108" i="1" s="1"/>
  <c r="E119" i="1"/>
  <c r="E131" i="1"/>
  <c r="F41" i="2" s="1"/>
  <c r="E102" i="1"/>
  <c r="F102" i="1" s="1"/>
  <c r="G102" i="1" s="1"/>
  <c r="I102" i="1" s="1"/>
  <c r="E29" i="1"/>
  <c r="F29" i="1" s="1"/>
  <c r="G29" i="1" s="1"/>
  <c r="I29" i="1" s="1"/>
  <c r="E37" i="1"/>
  <c r="F37" i="1"/>
  <c r="G37" i="1" s="1"/>
  <c r="I37" i="1" s="1"/>
  <c r="E45" i="1"/>
  <c r="F45" i="1" s="1"/>
  <c r="G45" i="1" s="1"/>
  <c r="I45" i="1" s="1"/>
  <c r="G47" i="1"/>
  <c r="I47" i="1"/>
  <c r="E53" i="1"/>
  <c r="F53" i="1"/>
  <c r="G53" i="1" s="1"/>
  <c r="I53" i="1" s="1"/>
  <c r="E61" i="1"/>
  <c r="F61" i="1" s="1"/>
  <c r="G61" i="1" s="1"/>
  <c r="I61" i="1" s="1"/>
  <c r="E69" i="1"/>
  <c r="F69" i="1"/>
  <c r="G69" i="1" s="1"/>
  <c r="I69" i="1" s="1"/>
  <c r="E77" i="1"/>
  <c r="F77" i="1" s="1"/>
  <c r="G77" i="1" s="1"/>
  <c r="I77" i="1" s="1"/>
  <c r="E86" i="1"/>
  <c r="F86" i="1"/>
  <c r="G86" i="1" s="1"/>
  <c r="I86" i="1" s="1"/>
  <c r="E94" i="1"/>
  <c r="F94" i="1" s="1"/>
  <c r="G94" i="1" s="1"/>
  <c r="I94" i="1" s="1"/>
  <c r="E99" i="1"/>
  <c r="E114" i="1"/>
  <c r="E123" i="1"/>
  <c r="E132" i="1"/>
  <c r="E111" i="1"/>
  <c r="F111" i="1"/>
  <c r="G111" i="1"/>
  <c r="I111" i="1"/>
  <c r="E32" i="1"/>
  <c r="F32" i="1" s="1"/>
  <c r="G32" i="1" s="1"/>
  <c r="I32" i="1" s="1"/>
  <c r="E40" i="1"/>
  <c r="F40" i="1"/>
  <c r="G40" i="1" s="1"/>
  <c r="I40" i="1" s="1"/>
  <c r="E48" i="1"/>
  <c r="F48" i="1"/>
  <c r="G48" i="1" s="1"/>
  <c r="I48" i="1" s="1"/>
  <c r="E56" i="1"/>
  <c r="F56" i="1" s="1"/>
  <c r="G56" i="1" s="1"/>
  <c r="I56" i="1" s="1"/>
  <c r="E64" i="1"/>
  <c r="F64" i="1"/>
  <c r="E72" i="1"/>
  <c r="F72" i="1" s="1"/>
  <c r="G72" i="1" s="1"/>
  <c r="I72" i="1" s="1"/>
  <c r="E81" i="1"/>
  <c r="F81" i="1"/>
  <c r="G81" i="1" s="1"/>
  <c r="I81" i="1" s="1"/>
  <c r="E89" i="1"/>
  <c r="F89" i="1" s="1"/>
  <c r="G89" i="1" s="1"/>
  <c r="I89" i="1" s="1"/>
  <c r="E22" i="1"/>
  <c r="E106" i="1"/>
  <c r="E117" i="1"/>
  <c r="E127" i="1"/>
  <c r="E100" i="1"/>
  <c r="F100" i="1"/>
  <c r="G100" i="1" s="1"/>
  <c r="I100" i="1" s="1"/>
  <c r="E126" i="1"/>
  <c r="E27" i="1"/>
  <c r="F27" i="1"/>
  <c r="G27" i="1"/>
  <c r="I27" i="1" s="1"/>
  <c r="E35" i="1"/>
  <c r="F35" i="1"/>
  <c r="G35" i="1"/>
  <c r="I35" i="1"/>
  <c r="E43" i="1"/>
  <c r="F43" i="1" s="1"/>
  <c r="G43" i="1" s="1"/>
  <c r="I43" i="1" s="1"/>
  <c r="E51" i="1"/>
  <c r="F51" i="1"/>
  <c r="G51" i="1"/>
  <c r="I51" i="1" s="1"/>
  <c r="E59" i="1"/>
  <c r="F59" i="1"/>
  <c r="G59" i="1" s="1"/>
  <c r="I59" i="1" s="1"/>
  <c r="E67" i="1"/>
  <c r="F67" i="1" s="1"/>
  <c r="G67" i="1" s="1"/>
  <c r="I67" i="1" s="1"/>
  <c r="E75" i="1"/>
  <c r="F75" i="1"/>
  <c r="G75" i="1"/>
  <c r="I75" i="1"/>
  <c r="E84" i="1"/>
  <c r="F84" i="1"/>
  <c r="G84" i="1" s="1"/>
  <c r="I84" i="1" s="1"/>
  <c r="E92" i="1"/>
  <c r="F92" i="1"/>
  <c r="G92" i="1"/>
  <c r="I92" i="1" s="1"/>
  <c r="E97" i="1"/>
  <c r="E109" i="1"/>
  <c r="E120" i="1"/>
  <c r="E130" i="1"/>
  <c r="F130" i="1" s="1"/>
  <c r="G130" i="1" s="1"/>
  <c r="K130" i="1" s="1"/>
  <c r="E103" i="1"/>
  <c r="F103" i="1"/>
  <c r="G103" i="1"/>
  <c r="I103" i="1" s="1"/>
  <c r="E78" i="1"/>
  <c r="E30" i="1"/>
  <c r="F30" i="1" s="1"/>
  <c r="G30" i="1" s="1"/>
  <c r="I30" i="1" s="1"/>
  <c r="E38" i="1"/>
  <c r="F38" i="1" s="1"/>
  <c r="G38" i="1" s="1"/>
  <c r="I38" i="1" s="1"/>
  <c r="E46" i="1"/>
  <c r="F46" i="1"/>
  <c r="G46" i="1" s="1"/>
  <c r="I46" i="1" s="1"/>
  <c r="E54" i="1"/>
  <c r="F54" i="1"/>
  <c r="G54" i="1"/>
  <c r="I54" i="1"/>
  <c r="E62" i="1"/>
  <c r="F62" i="1" s="1"/>
  <c r="G62" i="1" s="1"/>
  <c r="I62" i="1" s="1"/>
  <c r="G64" i="1"/>
  <c r="I64" i="1"/>
  <c r="E70" i="1"/>
  <c r="F70" i="1" s="1"/>
  <c r="G70" i="1" s="1"/>
  <c r="I70" i="1" s="1"/>
  <c r="E79" i="1"/>
  <c r="F79" i="1"/>
  <c r="G79" i="1" s="1"/>
  <c r="I79" i="1" s="1"/>
  <c r="E87" i="1"/>
  <c r="F87" i="1"/>
  <c r="G87" i="1"/>
  <c r="I87" i="1"/>
  <c r="E95" i="1"/>
  <c r="F95" i="1" s="1"/>
  <c r="G95" i="1" s="1"/>
  <c r="I95" i="1" s="1"/>
  <c r="J48" i="2"/>
  <c r="H48" i="2"/>
  <c r="J51" i="2"/>
  <c r="F42" i="2"/>
  <c r="F44" i="2"/>
  <c r="F132" i="1"/>
  <c r="G132" i="1"/>
  <c r="K132" i="1" s="1"/>
  <c r="F45" i="2"/>
  <c r="F25" i="2"/>
  <c r="J50" i="2"/>
  <c r="F13" i="2"/>
  <c r="F126" i="1"/>
  <c r="G126" i="1"/>
  <c r="K126" i="1" s="1"/>
  <c r="F23" i="2"/>
  <c r="F106" i="1"/>
  <c r="G106" i="1"/>
  <c r="J106" i="1"/>
  <c r="F134" i="1"/>
  <c r="G134" i="1" s="1"/>
  <c r="K134" i="1" s="1"/>
  <c r="F27" i="2"/>
  <c r="F113" i="1"/>
  <c r="G113" i="1"/>
  <c r="K113" i="1"/>
  <c r="F107" i="1"/>
  <c r="G107" i="1" s="1"/>
  <c r="J107" i="1" s="1"/>
  <c r="F24" i="2"/>
  <c r="F120" i="1"/>
  <c r="G120" i="1" s="1"/>
  <c r="K120" i="1" s="1"/>
  <c r="F34" i="2"/>
  <c r="F17" i="2"/>
  <c r="F24" i="1"/>
  <c r="G24" i="1"/>
  <c r="J24" i="1"/>
  <c r="F124" i="1"/>
  <c r="G124" i="1" s="1"/>
  <c r="K124" i="1" s="1"/>
  <c r="F37" i="2"/>
  <c r="F20" i="2"/>
  <c r="F99" i="1"/>
  <c r="G99" i="1"/>
  <c r="J99" i="1"/>
  <c r="F36" i="2"/>
  <c r="F123" i="1"/>
  <c r="G123" i="1"/>
  <c r="K123" i="1"/>
  <c r="F15" i="2"/>
  <c r="F22" i="1"/>
  <c r="G22" i="1"/>
  <c r="J22" i="1"/>
  <c r="F125" i="1"/>
  <c r="G125" i="1" s="1"/>
  <c r="K125" i="1" s="1"/>
  <c r="F38" i="2"/>
  <c r="F19" i="2"/>
  <c r="F23" i="1"/>
  <c r="G23" i="1" s="1"/>
  <c r="J23" i="1" s="1"/>
  <c r="F16" i="2"/>
  <c r="F78" i="1"/>
  <c r="G78" i="1" s="1"/>
  <c r="J78" i="1" s="1"/>
  <c r="F11" i="2"/>
  <c r="F14" i="2"/>
  <c r="F115" i="1"/>
  <c r="G115" i="1" s="1"/>
  <c r="K115" i="1" s="1"/>
  <c r="F29" i="2"/>
  <c r="F109" i="1"/>
  <c r="G109" i="1" s="1"/>
  <c r="J109" i="1" s="1"/>
  <c r="F26" i="2"/>
  <c r="F28" i="2"/>
  <c r="F114" i="1"/>
  <c r="G114" i="1"/>
  <c r="K114" i="1"/>
  <c r="F39" i="2"/>
  <c r="F127" i="1"/>
  <c r="G127" i="1"/>
  <c r="K127" i="1"/>
  <c r="F116" i="1"/>
  <c r="G116" i="1" s="1"/>
  <c r="K116" i="1" s="1"/>
  <c r="F30" i="2"/>
  <c r="F43" i="2"/>
  <c r="F129" i="1"/>
  <c r="G129" i="1"/>
  <c r="K129" i="1"/>
  <c r="F128" i="1"/>
  <c r="G128" i="1" s="1"/>
  <c r="K128" i="1" s="1"/>
  <c r="F40" i="2"/>
  <c r="F104" i="1"/>
  <c r="G104" i="1" s="1"/>
  <c r="J104" i="1" s="1"/>
  <c r="F97" i="1"/>
  <c r="G97" i="1" s="1"/>
  <c r="J97" i="1" s="1"/>
  <c r="F18" i="2"/>
  <c r="F33" i="2"/>
  <c r="F119" i="1"/>
  <c r="G119" i="1" s="1"/>
  <c r="K119" i="1" s="1"/>
  <c r="F31" i="2"/>
  <c r="F117" i="1"/>
  <c r="G117" i="1" s="1"/>
  <c r="K117" i="1" s="1"/>
  <c r="F12" i="2"/>
  <c r="F121" i="1"/>
  <c r="G121" i="1" s="1"/>
  <c r="K121" i="1" s="1"/>
  <c r="F105" i="1"/>
  <c r="G105" i="1"/>
  <c r="J105" i="1" s="1"/>
  <c r="F22" i="2"/>
  <c r="F35" i="2"/>
  <c r="F122" i="1"/>
  <c r="G122" i="1" s="1"/>
  <c r="K122" i="1" s="1"/>
  <c r="F118" i="1"/>
  <c r="G118" i="1"/>
  <c r="K118" i="1" s="1"/>
  <c r="F32" i="2"/>
  <c r="F131" i="1" l="1"/>
  <c r="G131" i="1" s="1"/>
  <c r="C11" i="1"/>
  <c r="C12" i="1"/>
  <c r="C16" i="1" l="1"/>
  <c r="D18" i="1" s="1"/>
  <c r="O32" i="1"/>
  <c r="O95" i="1"/>
  <c r="O43" i="1"/>
  <c r="O66" i="1"/>
  <c r="O85" i="1"/>
  <c r="O89" i="1"/>
  <c r="O30" i="1"/>
  <c r="O137" i="1"/>
  <c r="O100" i="1"/>
  <c r="O74" i="1"/>
  <c r="O116" i="1"/>
  <c r="O27" i="1"/>
  <c r="O51" i="1"/>
  <c r="O117" i="1"/>
  <c r="O119" i="1"/>
  <c r="O59" i="1"/>
  <c r="O97" i="1"/>
  <c r="O29" i="1"/>
  <c r="O114" i="1"/>
  <c r="O71" i="1"/>
  <c r="O24" i="1"/>
  <c r="O132" i="1"/>
  <c r="O136" i="1"/>
  <c r="O39" i="1"/>
  <c r="O62" i="1"/>
  <c r="O73" i="1"/>
  <c r="O125" i="1"/>
  <c r="O45" i="1"/>
  <c r="O86" i="1"/>
  <c r="O128" i="1"/>
  <c r="O107" i="1"/>
  <c r="O68" i="1"/>
  <c r="O50" i="1"/>
  <c r="C15" i="1"/>
  <c r="C18" i="1" s="1"/>
  <c r="O40" i="1"/>
  <c r="O52" i="1"/>
  <c r="O22" i="1"/>
  <c r="O110" i="1"/>
  <c r="O42" i="1"/>
  <c r="O35" i="1"/>
  <c r="O134" i="1"/>
  <c r="O57" i="1"/>
  <c r="O102" i="1"/>
  <c r="O60" i="1"/>
  <c r="O122" i="1"/>
  <c r="O106" i="1"/>
  <c r="O135" i="1"/>
  <c r="O105" i="1"/>
  <c r="O130" i="1"/>
  <c r="O126" i="1"/>
  <c r="O47" i="1"/>
  <c r="O70" i="1"/>
  <c r="O81" i="1"/>
  <c r="O55" i="1"/>
  <c r="O79" i="1"/>
  <c r="O129" i="1"/>
  <c r="O64" i="1"/>
  <c r="O94" i="1"/>
  <c r="O37" i="1"/>
  <c r="O123" i="1"/>
  <c r="O127" i="1"/>
  <c r="O72" i="1"/>
  <c r="O46" i="1"/>
  <c r="O82" i="1"/>
  <c r="O77" i="1"/>
  <c r="O23" i="1"/>
  <c r="O21" i="1"/>
  <c r="O93" i="1"/>
  <c r="O103" i="1"/>
  <c r="O31" i="1"/>
  <c r="O54" i="1"/>
  <c r="O115" i="1"/>
  <c r="O90" i="1"/>
  <c r="O26" i="1"/>
  <c r="O33" i="1"/>
  <c r="O38" i="1"/>
  <c r="O34" i="1"/>
  <c r="O41" i="1"/>
  <c r="O108" i="1"/>
  <c r="O113" i="1"/>
  <c r="O96" i="1"/>
  <c r="O118" i="1"/>
  <c r="O111" i="1"/>
  <c r="O121" i="1"/>
  <c r="O120" i="1"/>
  <c r="O131" i="1"/>
  <c r="O69" i="1"/>
  <c r="O44" i="1"/>
  <c r="O124" i="1"/>
  <c r="O101" i="1"/>
  <c r="O65" i="1"/>
  <c r="O133" i="1"/>
  <c r="O99" i="1"/>
  <c r="O83" i="1"/>
  <c r="O67" i="1"/>
  <c r="O53" i="1"/>
  <c r="O25" i="1"/>
  <c r="O104" i="1"/>
  <c r="O112" i="1"/>
  <c r="O78" i="1"/>
  <c r="O91" i="1"/>
  <c r="O49" i="1"/>
  <c r="O61" i="1"/>
  <c r="O36" i="1"/>
  <c r="O84" i="1"/>
  <c r="O80" i="1"/>
  <c r="O48" i="1"/>
  <c r="O88" i="1"/>
  <c r="O109" i="1"/>
  <c r="O56" i="1"/>
  <c r="O76" i="1"/>
  <c r="O63" i="1"/>
  <c r="O87" i="1"/>
  <c r="O28" i="1"/>
  <c r="O75" i="1"/>
  <c r="O58" i="1"/>
  <c r="O92" i="1"/>
  <c r="O98" i="1"/>
  <c r="K131" i="1"/>
  <c r="F18" i="1" l="1"/>
  <c r="F19" i="1" s="1"/>
</calcChain>
</file>

<file path=xl/sharedStrings.xml><?xml version="1.0" encoding="utf-8"?>
<sst xmlns="http://schemas.openxmlformats.org/spreadsheetml/2006/main" count="498" uniqueCount="101">
  <si>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</si>
  <si>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</si>
  <si>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</si>
  <si>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</si>
  <si>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</si>
  <si>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</si>
  <si>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</si>
  <si>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</si>
  <si>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</si>
  <si>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</si>
  <si>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</si>
  <si>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</si>
  <si>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</si>
  <si>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</si>
  <si>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</si>
  <si>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</si>
  <si>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</si>
  <si>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</si>
  <si>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</si>
  <si>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</si>
  <si>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</si>
  <si>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</si>
  <si>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</si>
  <si>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</si>
  <si>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</si>
  <si>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</si>
  <si>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Bull...22</t>
  </si>
  <si>
    <t>B</t>
  </si>
  <si>
    <t>BBSAG Bull...23</t>
  </si>
  <si>
    <t>BBSAG Bull...24</t>
  </si>
  <si>
    <t>BBSAG Bull...27</t>
  </si>
  <si>
    <t>BBSAG Bull...28</t>
  </si>
  <si>
    <t>BBSAG Bull...29</t>
  </si>
  <si>
    <t>Hartmann D</t>
  </si>
  <si>
    <t>BBSAG Bull...33</t>
  </si>
  <si>
    <t>BBSAG Bull.1</t>
  </si>
  <si>
    <t>BBSAG Bull.6</t>
  </si>
  <si>
    <t>BBSAG Bull.18</t>
  </si>
  <si>
    <t>BBSAG Bull.20</t>
  </si>
  <si>
    <t>BBSAG Bull.21</t>
  </si>
  <si>
    <t>BBSAG Bull.22</t>
  </si>
  <si>
    <t>BBSAG Bull.25</t>
  </si>
  <si>
    <t>BBSAG Bull.26</t>
  </si>
  <si>
    <t>BBSAG Bull.27</t>
  </si>
  <si>
    <t>BBSAG Bull.31</t>
  </si>
  <si>
    <t>BBSAG Bull.32</t>
  </si>
  <si>
    <t>BBSAG Bull.35</t>
  </si>
  <si>
    <t>BBSAG Bull.37</t>
  </si>
  <si>
    <t>BBSAG Bull.40</t>
  </si>
  <si>
    <t>BBSAG Bull.41</t>
  </si>
  <si>
    <t>BBSAG Bull.42</t>
  </si>
  <si>
    <t>BBSAG Bull.45</t>
  </si>
  <si>
    <t>BBSAG Bull.46</t>
  </si>
  <si>
    <t>BBSAG Bull.51</t>
  </si>
  <si>
    <t>BBSAG Bull.52</t>
  </si>
  <si>
    <t>BBSAG Bull.53</t>
  </si>
  <si>
    <t>BBSAG Bull.54</t>
  </si>
  <si>
    <t>BBSAG Bull.57</t>
  </si>
  <si>
    <t>BBSAG Bull.58</t>
  </si>
  <si>
    <t>BBSAG Bull.59</t>
  </si>
  <si>
    <t>BBSAG Bull.64</t>
  </si>
  <si>
    <t>BBSAG Bull.65</t>
  </si>
  <si>
    <t>BBSAG Bull.66</t>
  </si>
  <si>
    <t>BBSAG Bull.71</t>
  </si>
  <si>
    <t>BBSAG Bull.76</t>
  </si>
  <si>
    <t>BBSAG Bull.79</t>
  </si>
  <si>
    <t>BBSAG Bull.83</t>
  </si>
  <si>
    <t>Kohl M</t>
  </si>
  <si>
    <t>BBSAG Bull.92</t>
  </si>
  <si>
    <t>II</t>
  </si>
  <si>
    <t># of data points:</t>
  </si>
  <si>
    <t>RZ Pyx / GSC 06580-00947</t>
  </si>
  <si>
    <t>EB/KE</t>
  </si>
  <si>
    <t>IBVS 5502</t>
  </si>
  <si>
    <t>I</t>
  </si>
  <si>
    <t>IBVS 5677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</si>
  <si>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</si>
  <si>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</si>
  <si>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</si>
  <si>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</si>
  <si>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</si>
  <si>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</si>
  <si>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</si>
  <si>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</si>
  <si>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2185</t>
  </si>
  <si>
    <t>PE</t>
  </si>
  <si>
    <t>Pe</t>
  </si>
  <si>
    <t>CCD</t>
  </si>
  <si>
    <t>Zhao et al. 2018</t>
  </si>
  <si>
    <t>(Zhao et al. 2018)</t>
  </si>
  <si>
    <t>pg</t>
  </si>
  <si>
    <t>vis</t>
  </si>
  <si>
    <t>s5</t>
  </si>
  <si>
    <t>s6</t>
  </si>
  <si>
    <t>s7</t>
  </si>
  <si>
    <t>weights</t>
  </si>
  <si>
    <t>Sum</t>
  </si>
  <si>
    <t>Wt mean</t>
  </si>
  <si>
    <t xml:space="preserve">Error in wtd mean = </t>
  </si>
  <si>
    <t>JAAVSO 51, 138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</si>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</sst>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5" fillId="0" borderId="0" xfId="0" applyFont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17" fillId="0" borderId="0" xfId="0" applyFont="1" applyAlignment="1"/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11" xfId="0" applyBorder="1" applyAlignment="1">
      <alignment horizontal="left"/>
    </xf>
    <xf numFmtId="11" fontId="0" fillId="0" borderId="0" xfId="0" applyNumberFormat="1" applyAlignment="1"/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14" fontId="12" fillId="0" borderId="0" xfId="0" applyNumberFormat="1" applyFont="1" applyAlignment="1"/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Pyx - O-C Diagr.</a:t>
            </a:r>
          </a:p>
        </c:rich>
      </c:tx>
      <c:layout>
        <c:manualLayout>
          <c:xMode val="edge"/>
          <c:yMode val="edge"/>
          <c:x val="0.34949558577905032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69730448489678"/>
          <c:y val="0.14159332824405491"/>
          <c:w val="0.7676782821935807"/>
          <c:h val="0.64306969910841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CC-49D9-ACC8-7D132C77E7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  <c:pt idx="76">
                    <c:v>8.0000000000000007E-5</c:v>
                  </c:pt>
                  <c:pt idx="77">
                    <c:v>1.2E-4</c:v>
                  </c:pt>
                  <c:pt idx="78">
                    <c:v>8.0000000000000007E-5</c:v>
                  </c:pt>
                  <c:pt idx="83">
                    <c:v>1.2E-4</c:v>
                  </c:pt>
                  <c:pt idx="84">
                    <c:v>2.2000000000000001E-4</c:v>
                  </c:pt>
                  <c:pt idx="85">
                    <c:v>1E-4</c:v>
                  </c:pt>
                  <c:pt idx="86">
                    <c:v>1.1E-4</c:v>
                  </c:pt>
                  <c:pt idx="87">
                    <c:v>6.0000000000000002E-5</c:v>
                  </c:pt>
                  <c:pt idx="88">
                    <c:v>8.0000000000000007E-5</c:v>
                  </c:pt>
                  <c:pt idx="92">
                    <c:v>4.0000000000000002E-4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5.0000000000000001E-4</c:v>
                  </c:pt>
                  <c:pt idx="96">
                    <c:v>6.9999999999999999E-4</c:v>
                  </c:pt>
                  <c:pt idx="97">
                    <c:v>4.0000000000000002E-4</c:v>
                  </c:pt>
                  <c:pt idx="98">
                    <c:v>5.9999999999999995E-4</c:v>
                  </c:pt>
                  <c:pt idx="99">
                    <c:v>2.9999999999999997E-4</c:v>
                  </c:pt>
                  <c:pt idx="100">
                    <c:v>8.0000000000000004E-4</c:v>
                  </c:pt>
                  <c:pt idx="101">
                    <c:v>5.0000000000000001E-4</c:v>
                  </c:pt>
                  <c:pt idx="102">
                    <c:v>4.0000000000000002E-4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2.9999999999999997E-4</c:v>
                  </c:pt>
                  <c:pt idx="106">
                    <c:v>5.0000000000000001E-4</c:v>
                  </c:pt>
                  <c:pt idx="107">
                    <c:v>3.6999999999999999E-4</c:v>
                  </c:pt>
                  <c:pt idx="108">
                    <c:v>1.2E-4</c:v>
                  </c:pt>
                  <c:pt idx="109">
                    <c:v>2.4000000000000001E-4</c:v>
                  </c:pt>
                  <c:pt idx="110">
                    <c:v>1E-4</c:v>
                  </c:pt>
                  <c:pt idx="111">
                    <c:v>2.1000000000000001E-4</c:v>
                  </c:pt>
                  <c:pt idx="112">
                    <c:v>1.8000000000000001E-4</c:v>
                  </c:pt>
                  <c:pt idx="113">
                    <c:v>4.0000000000000002E-4</c:v>
                  </c:pt>
                  <c:pt idx="114">
                    <c:v>2.2000000000000001E-3</c:v>
                  </c:pt>
                  <c:pt idx="115">
                    <c:v>2.9999999999999997E-4</c:v>
                  </c:pt>
                  <c:pt idx="116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  <c:pt idx="76">
                    <c:v>8.0000000000000007E-5</c:v>
                  </c:pt>
                  <c:pt idx="77">
                    <c:v>1.2E-4</c:v>
                  </c:pt>
                  <c:pt idx="78">
                    <c:v>8.0000000000000007E-5</c:v>
                  </c:pt>
                  <c:pt idx="83">
                    <c:v>1.2E-4</c:v>
                  </c:pt>
                  <c:pt idx="84">
                    <c:v>2.2000000000000001E-4</c:v>
                  </c:pt>
                  <c:pt idx="85">
                    <c:v>1E-4</c:v>
                  </c:pt>
                  <c:pt idx="86">
                    <c:v>1.1E-4</c:v>
                  </c:pt>
                  <c:pt idx="87">
                    <c:v>6.0000000000000002E-5</c:v>
                  </c:pt>
                  <c:pt idx="88">
                    <c:v>8.0000000000000007E-5</c:v>
                  </c:pt>
                  <c:pt idx="92">
                    <c:v>4.0000000000000002E-4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5.0000000000000001E-4</c:v>
                  </c:pt>
                  <c:pt idx="96">
                    <c:v>6.9999999999999999E-4</c:v>
                  </c:pt>
                  <c:pt idx="97">
                    <c:v>4.0000000000000002E-4</c:v>
                  </c:pt>
                  <c:pt idx="98">
                    <c:v>5.9999999999999995E-4</c:v>
                  </c:pt>
                  <c:pt idx="99">
                    <c:v>2.9999999999999997E-4</c:v>
                  </c:pt>
                  <c:pt idx="100">
                    <c:v>8.0000000000000004E-4</c:v>
                  </c:pt>
                  <c:pt idx="101">
                    <c:v>5.0000000000000001E-4</c:v>
                  </c:pt>
                  <c:pt idx="102">
                    <c:v>4.0000000000000002E-4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2.9999999999999997E-4</c:v>
                  </c:pt>
                  <c:pt idx="106">
                    <c:v>5.0000000000000001E-4</c:v>
                  </c:pt>
                  <c:pt idx="107">
                    <c:v>3.6999999999999999E-4</c:v>
                  </c:pt>
                  <c:pt idx="108">
                    <c:v>1.2E-4</c:v>
                  </c:pt>
                  <c:pt idx="109">
                    <c:v>2.4000000000000001E-4</c:v>
                  </c:pt>
                  <c:pt idx="110">
                    <c:v>1E-4</c:v>
                  </c:pt>
                  <c:pt idx="111">
                    <c:v>2.1000000000000001E-4</c:v>
                  </c:pt>
                  <c:pt idx="112">
                    <c:v>1.8000000000000001E-4</c:v>
                  </c:pt>
                  <c:pt idx="113">
                    <c:v>4.0000000000000002E-4</c:v>
                  </c:pt>
                  <c:pt idx="114">
                    <c:v>2.2000000000000001E-3</c:v>
                  </c:pt>
                  <c:pt idx="115">
                    <c:v>2.9999999999999997E-4</c:v>
                  </c:pt>
                  <c:pt idx="1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">
                  <c:v>3.1919999964884482E-3</c:v>
                </c:pt>
                <c:pt idx="6">
                  <c:v>3.8415000017266721E-3</c:v>
                </c:pt>
                <c:pt idx="7">
                  <c:v>5.1499999972293153E-4</c:v>
                </c:pt>
                <c:pt idx="8">
                  <c:v>3.7054000000352971E-2</c:v>
                </c:pt>
                <c:pt idx="9">
                  <c:v>4.1249999994761311E-3</c:v>
                </c:pt>
                <c:pt idx="10">
                  <c:v>1.8112999998265877E-2</c:v>
                </c:pt>
                <c:pt idx="11">
                  <c:v>-1.2260999996215105E-2</c:v>
                </c:pt>
                <c:pt idx="12">
                  <c:v>1.4920000001438893E-2</c:v>
                </c:pt>
                <c:pt idx="13">
                  <c:v>1.1799999920185655E-3</c:v>
                </c:pt>
                <c:pt idx="14">
                  <c:v>-1.1940000040340237E-3</c:v>
                </c:pt>
                <c:pt idx="15">
                  <c:v>-1.9700000048032962E-3</c:v>
                </c:pt>
                <c:pt idx="16">
                  <c:v>2.6794999939738773E-3</c:v>
                </c:pt>
                <c:pt idx="17">
                  <c:v>-1.0730000001785811E-2</c:v>
                </c:pt>
                <c:pt idx="18">
                  <c:v>-1.806850000139093E-2</c:v>
                </c:pt>
                <c:pt idx="19">
                  <c:v>-1.887500002339948E-3</c:v>
                </c:pt>
                <c:pt idx="20">
                  <c:v>3.7029999948572367E-3</c:v>
                </c:pt>
                <c:pt idx="21">
                  <c:v>1.9194999986211769E-3</c:v>
                </c:pt>
                <c:pt idx="22">
                  <c:v>-5.1785000032396056E-3</c:v>
                </c:pt>
                <c:pt idx="23">
                  <c:v>1.5455000029760413E-3</c:v>
                </c:pt>
                <c:pt idx="24">
                  <c:v>6.6640000004554167E-3</c:v>
                </c:pt>
                <c:pt idx="25">
                  <c:v>8.0220000018016435E-3</c:v>
                </c:pt>
                <c:pt idx="26">
                  <c:v>-6.3165000028675422E-3</c:v>
                </c:pt>
                <c:pt idx="27">
                  <c:v>5.0455000018700957E-3</c:v>
                </c:pt>
                <c:pt idx="28">
                  <c:v>5.6360000016866252E-3</c:v>
                </c:pt>
                <c:pt idx="29">
                  <c:v>-4.1830000045592897E-3</c:v>
                </c:pt>
                <c:pt idx="30">
                  <c:v>-5.4115000020829029E-3</c:v>
                </c:pt>
                <c:pt idx="31">
                  <c:v>5.3094999966560863E-3</c:v>
                </c:pt>
                <c:pt idx="32">
                  <c:v>2.8999999994994141E-3</c:v>
                </c:pt>
                <c:pt idx="33">
                  <c:v>1.2619999979506247E-3</c:v>
                </c:pt>
                <c:pt idx="34">
                  <c:v>7.0334999982151203E-3</c:v>
                </c:pt>
                <c:pt idx="35">
                  <c:v>-2.7855000007548369E-3</c:v>
                </c:pt>
                <c:pt idx="36">
                  <c:v>-1.0140000013052486E-3</c:v>
                </c:pt>
                <c:pt idx="37">
                  <c:v>8.4784999999101274E-3</c:v>
                </c:pt>
                <c:pt idx="38">
                  <c:v>3.4269999960088171E-3</c:v>
                </c:pt>
                <c:pt idx="39">
                  <c:v>1.0497999996005092E-2</c:v>
                </c:pt>
                <c:pt idx="40">
                  <c:v>4.4859999979962595E-3</c:v>
                </c:pt>
                <c:pt idx="41">
                  <c:v>-2.8405000048223883E-3</c:v>
                </c:pt>
                <c:pt idx="42">
                  <c:v>8.3244999987073243E-3</c:v>
                </c:pt>
                <c:pt idx="43">
                  <c:v>1.0804999983520247E-3</c:v>
                </c:pt>
                <c:pt idx="44">
                  <c:v>-4.3290000030538067E-3</c:v>
                </c:pt>
                <c:pt idx="45">
                  <c:v>-7.9000000550877303E-4</c:v>
                </c:pt>
                <c:pt idx="46">
                  <c:v>2.5214999986928888E-3</c:v>
                </c:pt>
                <c:pt idx="47">
                  <c:v>-6.6360000055283308E-3</c:v>
                </c:pt>
                <c:pt idx="48">
                  <c:v>-2.0930000027874485E-3</c:v>
                </c:pt>
                <c:pt idx="49">
                  <c:v>-2.0467000002099667E-2</c:v>
                </c:pt>
                <c:pt idx="50">
                  <c:v>-3.3350000740028918E-4</c:v>
                </c:pt>
                <c:pt idx="51">
                  <c:v>4.3399999995017424E-3</c:v>
                </c:pt>
                <c:pt idx="52">
                  <c:v>-3.1715000004624017E-3</c:v>
                </c:pt>
                <c:pt idx="53">
                  <c:v>-2.6284999985364266E-3</c:v>
                </c:pt>
                <c:pt idx="54">
                  <c:v>1.1430000013206154E-3</c:v>
                </c:pt>
                <c:pt idx="55">
                  <c:v>5.9974999967380427E-3</c:v>
                </c:pt>
                <c:pt idx="56">
                  <c:v>1.5879999918979593E-3</c:v>
                </c:pt>
                <c:pt idx="58">
                  <c:v>-5.7980000055977143E-3</c:v>
                </c:pt>
                <c:pt idx="59">
                  <c:v>1.1087999992014375E-2</c:v>
                </c:pt>
                <c:pt idx="60">
                  <c:v>1.6485499996633735E-2</c:v>
                </c:pt>
                <c:pt idx="61">
                  <c:v>1.8474999960744753E-3</c:v>
                </c:pt>
                <c:pt idx="62">
                  <c:v>5.9659999969881028E-3</c:v>
                </c:pt>
                <c:pt idx="63">
                  <c:v>2.2534999952767976E-3</c:v>
                </c:pt>
                <c:pt idx="64">
                  <c:v>-1.0620000030030496E-3</c:v>
                </c:pt>
                <c:pt idx="65">
                  <c:v>-3.0030000052647665E-3</c:v>
                </c:pt>
                <c:pt idx="66">
                  <c:v>7.5874999965890311E-3</c:v>
                </c:pt>
                <c:pt idx="67">
                  <c:v>-1.1739000008674338E-2</c:v>
                </c:pt>
                <c:pt idx="68">
                  <c:v>3.134999999019783E-3</c:v>
                </c:pt>
                <c:pt idx="69">
                  <c:v>-2.9869999998481944E-3</c:v>
                </c:pt>
                <c:pt idx="70">
                  <c:v>6.6034999981638975E-3</c:v>
                </c:pt>
                <c:pt idx="71">
                  <c:v>1.1939999967580661E-3</c:v>
                </c:pt>
                <c:pt idx="72">
                  <c:v>6.8200000023352914E-3</c:v>
                </c:pt>
                <c:pt idx="73">
                  <c:v>-2.5894999998854473E-3</c:v>
                </c:pt>
                <c:pt idx="74">
                  <c:v>-7.8180000054999255E-3</c:v>
                </c:pt>
                <c:pt idx="75">
                  <c:v>-3.6550000368151814E-4</c:v>
                </c:pt>
                <c:pt idx="79">
                  <c:v>3.6504999952740036E-3</c:v>
                </c:pt>
                <c:pt idx="80">
                  <c:v>-2.1684999956050888E-3</c:v>
                </c:pt>
                <c:pt idx="81">
                  <c:v>5.4220000019995496E-3</c:v>
                </c:pt>
                <c:pt idx="82">
                  <c:v>6.012500001816079E-3</c:v>
                </c:pt>
                <c:pt idx="89">
                  <c:v>1.1910000001080334E-2</c:v>
                </c:pt>
                <c:pt idx="90">
                  <c:v>1.0760000004665926E-2</c:v>
                </c:pt>
                <c:pt idx="91">
                  <c:v>-1.1543000000528991E-2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CC-49D9-ACC8-7D132C77E7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1.0379999948781915E-3</c:v>
                </c:pt>
                <c:pt idx="1">
                  <c:v>-1.48050000279909E-3</c:v>
                </c:pt>
                <c:pt idx="2">
                  <c:v>-5.2600000344682485E-4</c:v>
                </c:pt>
                <c:pt idx="3">
                  <c:v>-1.0000000474974513E-4</c:v>
                </c:pt>
                <c:pt idx="57">
                  <c:v>-5.1434999986668117E-3</c:v>
                </c:pt>
                <c:pt idx="76">
                  <c:v>2.865999995265156E-3</c:v>
                </c:pt>
                <c:pt idx="77">
                  <c:v>1.5064999970491044E-3</c:v>
                </c:pt>
                <c:pt idx="78">
                  <c:v>3.5574999928940088E-3</c:v>
                </c:pt>
                <c:pt idx="83">
                  <c:v>5.0814999995054677E-3</c:v>
                </c:pt>
                <c:pt idx="84">
                  <c:v>3.4359999990556389E-3</c:v>
                </c:pt>
                <c:pt idx="85">
                  <c:v>4.3965000004391186E-3</c:v>
                </c:pt>
                <c:pt idx="86">
                  <c:v>3.7089999968884513E-3</c:v>
                </c:pt>
                <c:pt idx="87">
                  <c:v>3.8094999981694855E-3</c:v>
                </c:pt>
                <c:pt idx="88">
                  <c:v>4.0399999998044223E-3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CC-49D9-ACC8-7D132C77E7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92">
                  <c:v>8.7124999990919605E-3</c:v>
                </c:pt>
                <c:pt idx="93">
                  <c:v>8.4569999962695874E-3</c:v>
                </c:pt>
                <c:pt idx="94">
                  <c:v>1.4155000004393514E-2</c:v>
                </c:pt>
                <c:pt idx="95">
                  <c:v>1.3542499997129198E-2</c:v>
                </c:pt>
                <c:pt idx="96">
                  <c:v>1.3729999998759013E-2</c:v>
                </c:pt>
                <c:pt idx="97">
                  <c:v>1.3484499999321997E-2</c:v>
                </c:pt>
                <c:pt idx="98">
                  <c:v>1.5451499995833728E-2</c:v>
                </c:pt>
                <c:pt idx="99">
                  <c:v>1.5473999999812804E-2</c:v>
                </c:pt>
                <c:pt idx="100">
                  <c:v>1.5714000001025852E-2</c:v>
                </c:pt>
                <c:pt idx="101">
                  <c:v>1.5224499999021646E-2</c:v>
                </c:pt>
                <c:pt idx="102">
                  <c:v>1.56689999930677E-2</c:v>
                </c:pt>
                <c:pt idx="103">
                  <c:v>1.6045500000473112E-2</c:v>
                </c:pt>
                <c:pt idx="104">
                  <c:v>1.5241000000969507E-2</c:v>
                </c:pt>
                <c:pt idx="105">
                  <c:v>1.6752000003180001E-2</c:v>
                </c:pt>
                <c:pt idx="106">
                  <c:v>1.4056500003789552E-2</c:v>
                </c:pt>
                <c:pt idx="107">
                  <c:v>1.9909499998902902E-2</c:v>
                </c:pt>
                <c:pt idx="108">
                  <c:v>2.060199999687029E-2</c:v>
                </c:pt>
                <c:pt idx="109">
                  <c:v>2.0642000003135763E-2</c:v>
                </c:pt>
                <c:pt idx="110">
                  <c:v>2.0711999997729436E-2</c:v>
                </c:pt>
                <c:pt idx="111">
                  <c:v>2.0971999998437241E-2</c:v>
                </c:pt>
                <c:pt idx="112">
                  <c:v>2.0971999998437241E-2</c:v>
                </c:pt>
                <c:pt idx="113">
                  <c:v>2.3432000001776032E-2</c:v>
                </c:pt>
                <c:pt idx="114">
                  <c:v>3.2550999996601604E-2</c:v>
                </c:pt>
                <c:pt idx="115">
                  <c:v>2.9270499995618593E-2</c:v>
                </c:pt>
                <c:pt idx="116">
                  <c:v>2.5767499995708931E-2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CC-49D9-ACC8-7D132C77E7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CC-49D9-ACC8-7D132C77E7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CC-49D9-ACC8-7D132C77E7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CC-49D9-ACC8-7D132C77E7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-1.3698746555053914E-2</c:v>
                </c:pt>
                <c:pt idx="1">
                  <c:v>-1.2962185277793883E-2</c:v>
                </c:pt>
                <c:pt idx="2">
                  <c:v>-1.2923296699719476E-2</c:v>
                </c:pt>
                <c:pt idx="3">
                  <c:v>-1.0441392821418536E-2</c:v>
                </c:pt>
                <c:pt idx="4">
                  <c:v>-1.0441392821418536E-2</c:v>
                </c:pt>
                <c:pt idx="5">
                  <c:v>-6.615221080127659E-3</c:v>
                </c:pt>
                <c:pt idx="6">
                  <c:v>-6.4776599905211757E-3</c:v>
                </c:pt>
                <c:pt idx="7">
                  <c:v>-6.4422539716773135E-3</c:v>
                </c:pt>
                <c:pt idx="8">
                  <c:v>-6.0278294232425913E-3</c:v>
                </c:pt>
                <c:pt idx="9">
                  <c:v>-5.94308714863269E-3</c:v>
                </c:pt>
                <c:pt idx="10">
                  <c:v>-5.8920096132513804E-3</c:v>
                </c:pt>
                <c:pt idx="11">
                  <c:v>-5.8478971963311574E-3</c:v>
                </c:pt>
                <c:pt idx="12">
                  <c:v>-5.8444146371006136E-3</c:v>
                </c:pt>
                <c:pt idx="13">
                  <c:v>-5.4032904678983891E-3</c:v>
                </c:pt>
                <c:pt idx="14">
                  <c:v>-5.3591780509781662E-3</c:v>
                </c:pt>
                <c:pt idx="15">
                  <c:v>-4.764821275632011E-3</c:v>
                </c:pt>
                <c:pt idx="16">
                  <c:v>-3.4664071091775675E-3</c:v>
                </c:pt>
                <c:pt idx="17">
                  <c:v>-3.4646658295622952E-3</c:v>
                </c:pt>
                <c:pt idx="18">
                  <c:v>-3.3781822753371224E-3</c:v>
                </c:pt>
                <c:pt idx="19">
                  <c:v>-3.3746997161065787E-3</c:v>
                </c:pt>
                <c:pt idx="20">
                  <c:v>-3.3729584364913063E-3</c:v>
                </c:pt>
                <c:pt idx="21">
                  <c:v>-3.3271047399558119E-3</c:v>
                </c:pt>
                <c:pt idx="22">
                  <c:v>-3.2969225599577649E-3</c:v>
                </c:pt>
                <c:pt idx="23">
                  <c:v>-3.2829923230355898E-3</c:v>
                </c:pt>
                <c:pt idx="24">
                  <c:v>-3.2069564465020484E-3</c:v>
                </c:pt>
                <c:pt idx="25">
                  <c:v>-2.79601445729787E-3</c:v>
                </c:pt>
                <c:pt idx="26">
                  <c:v>-2.7095309030726973E-3</c:v>
                </c:pt>
                <c:pt idx="27">
                  <c:v>-2.7025657846116097E-3</c:v>
                </c:pt>
                <c:pt idx="28">
                  <c:v>-2.7008245049963374E-3</c:v>
                </c:pt>
                <c:pt idx="29">
                  <c:v>-2.6973419457657936E-3</c:v>
                </c:pt>
                <c:pt idx="30">
                  <c:v>-2.6921181069199775E-3</c:v>
                </c:pt>
                <c:pt idx="31">
                  <c:v>-2.6654184861524743E-3</c:v>
                </c:pt>
                <c:pt idx="32">
                  <c:v>-2.6636772065372029E-3</c:v>
                </c:pt>
                <c:pt idx="33">
                  <c:v>-2.6567120880761153E-3</c:v>
                </c:pt>
                <c:pt idx="34">
                  <c:v>-2.6514882492302992E-3</c:v>
                </c:pt>
                <c:pt idx="35">
                  <c:v>-2.6480056899997554E-3</c:v>
                </c:pt>
                <c:pt idx="36">
                  <c:v>-2.6427818511539393E-3</c:v>
                </c:pt>
                <c:pt idx="37">
                  <c:v>-2.61085839154062E-3</c:v>
                </c:pt>
                <c:pt idx="38">
                  <c:v>-2.1981751227211702E-3</c:v>
                </c:pt>
                <c:pt idx="39">
                  <c:v>-2.1134328481112689E-3</c:v>
                </c:pt>
                <c:pt idx="40">
                  <c:v>-2.0623553127299601E-3</c:v>
                </c:pt>
                <c:pt idx="41">
                  <c:v>-2.0269492938860961E-3</c:v>
                </c:pt>
                <c:pt idx="42">
                  <c:v>-1.5684123285311519E-3</c:v>
                </c:pt>
                <c:pt idx="43">
                  <c:v>-1.3037378270098175E-3</c:v>
                </c:pt>
                <c:pt idx="44">
                  <c:v>-1.3019965473945461E-3</c:v>
                </c:pt>
                <c:pt idx="45">
                  <c:v>-8.8757199895982304E-4</c:v>
                </c:pt>
                <c:pt idx="46">
                  <c:v>-8.5913109857704839E-4</c:v>
                </c:pt>
                <c:pt idx="47">
                  <c:v>-7.69164985121331E-4</c:v>
                </c:pt>
                <c:pt idx="48">
                  <c:v>-7.5871730742970052E-4</c:v>
                </c:pt>
                <c:pt idx="49">
                  <c:v>-7.1460489050947755E-4</c:v>
                </c:pt>
                <c:pt idx="50">
                  <c:v>-7.0241593320257388E-4</c:v>
                </c:pt>
                <c:pt idx="51">
                  <c:v>-6.6700991435871167E-4</c:v>
                </c:pt>
                <c:pt idx="52">
                  <c:v>-2.3110958400230155E-4</c:v>
                </c:pt>
                <c:pt idx="53">
                  <c:v>-2.2066190631067108E-4</c:v>
                </c:pt>
                <c:pt idx="54">
                  <c:v>-2.1543806746485497E-4</c:v>
                </c:pt>
                <c:pt idx="55">
                  <c:v>-1.7654948939044811E-4</c:v>
                </c:pt>
                <c:pt idx="56">
                  <c:v>-1.7480820977517665E-4</c:v>
                </c:pt>
                <c:pt idx="57">
                  <c:v>-1.5681498708403248E-4</c:v>
                </c:pt>
                <c:pt idx="58">
                  <c:v>-7.961825747364315E-5</c:v>
                </c:pt>
                <c:pt idx="59">
                  <c:v>4.056183286488043E-4</c:v>
                </c:pt>
                <c:pt idx="60">
                  <c:v>4.5495458441484164E-4</c:v>
                </c:pt>
                <c:pt idx="61">
                  <c:v>4.6191970287593094E-4</c:v>
                </c:pt>
                <c:pt idx="62">
                  <c:v>5.3795557940947147E-4</c:v>
                </c:pt>
                <c:pt idx="63">
                  <c:v>6.6855155055486719E-4</c:v>
                </c:pt>
                <c:pt idx="64">
                  <c:v>1.0440875209151816E-3</c:v>
                </c:pt>
                <c:pt idx="65">
                  <c:v>1.1799073309063934E-3</c:v>
                </c:pt>
                <c:pt idx="66">
                  <c:v>1.1816486105216649E-3</c:v>
                </c:pt>
                <c:pt idx="67">
                  <c:v>1.2170546293655288E-3</c:v>
                </c:pt>
                <c:pt idx="68">
                  <c:v>1.7533687508692868E-3</c:v>
                </c:pt>
                <c:pt idx="69">
                  <c:v>1.885706001629954E-3</c:v>
                </c:pt>
                <c:pt idx="70">
                  <c:v>1.8874472812452255E-3</c:v>
                </c:pt>
                <c:pt idx="71">
                  <c:v>1.8891885608604969E-3</c:v>
                </c:pt>
                <c:pt idx="72">
                  <c:v>1.9333009777807199E-3</c:v>
                </c:pt>
                <c:pt idx="73">
                  <c:v>1.9350422573959913E-3</c:v>
                </c:pt>
                <c:pt idx="74">
                  <c:v>1.9402660962418074E-3</c:v>
                </c:pt>
                <c:pt idx="75">
                  <c:v>2.5293990327421474E-3</c:v>
                </c:pt>
                <c:pt idx="76">
                  <c:v>3.1963091253913011E-3</c:v>
                </c:pt>
                <c:pt idx="77">
                  <c:v>3.1980504050065726E-3</c:v>
                </c:pt>
                <c:pt idx="78">
                  <c:v>3.2015329642371172E-3</c:v>
                </c:pt>
                <c:pt idx="79">
                  <c:v>3.235197703465708E-3</c:v>
                </c:pt>
                <c:pt idx="80">
                  <c:v>3.2386802626962509E-3</c:v>
                </c:pt>
                <c:pt idx="81">
                  <c:v>3.2404215423115224E-3</c:v>
                </c:pt>
                <c:pt idx="82">
                  <c:v>3.2421628219267955E-3</c:v>
                </c:pt>
                <c:pt idx="83">
                  <c:v>3.8191068011202318E-3</c:v>
                </c:pt>
                <c:pt idx="84">
                  <c:v>3.8347783176576784E-3</c:v>
                </c:pt>
                <c:pt idx="85">
                  <c:v>3.8365195972729499E-3</c:v>
                </c:pt>
                <c:pt idx="86">
                  <c:v>3.8684430568862692E-3</c:v>
                </c:pt>
                <c:pt idx="87">
                  <c:v>3.8701843365015424E-3</c:v>
                </c:pt>
                <c:pt idx="88">
                  <c:v>3.8719256161168138E-3</c:v>
                </c:pt>
                <c:pt idx="89">
                  <c:v>3.8719256161168138E-3</c:v>
                </c:pt>
                <c:pt idx="90">
                  <c:v>4.5103948083831912E-3</c:v>
                </c:pt>
                <c:pt idx="91">
                  <c:v>5.8001025767612738E-3</c:v>
                </c:pt>
                <c:pt idx="92">
                  <c:v>7.0729779755250629E-3</c:v>
                </c:pt>
                <c:pt idx="93">
                  <c:v>7.3092115766636243E-3</c:v>
                </c:pt>
                <c:pt idx="94">
                  <c:v>1.3547636011644564E-2</c:v>
                </c:pt>
                <c:pt idx="95">
                  <c:v>1.3562146675105162E-2</c:v>
                </c:pt>
                <c:pt idx="96">
                  <c:v>1.3692742646250556E-2</c:v>
                </c:pt>
                <c:pt idx="97">
                  <c:v>1.3731631224324964E-2</c:v>
                </c:pt>
                <c:pt idx="98">
                  <c:v>1.4684691600417138E-2</c:v>
                </c:pt>
                <c:pt idx="99">
                  <c:v>1.4705006529261979E-2</c:v>
                </c:pt>
                <c:pt idx="100">
                  <c:v>1.4728223590798938E-2</c:v>
                </c:pt>
                <c:pt idx="101">
                  <c:v>1.526395728576427E-2</c:v>
                </c:pt>
                <c:pt idx="102">
                  <c:v>1.5384105579218035E-2</c:v>
                </c:pt>
                <c:pt idx="103">
                  <c:v>1.5406742214216571E-2</c:v>
                </c:pt>
                <c:pt idx="104">
                  <c:v>1.542589628998456E-2</c:v>
                </c:pt>
                <c:pt idx="105">
                  <c:v>1.5998196856870608E-2</c:v>
                </c:pt>
                <c:pt idx="106">
                  <c:v>1.7952493011744147E-2</c:v>
                </c:pt>
                <c:pt idx="107">
                  <c:v>2.1236546366147024E-2</c:v>
                </c:pt>
                <c:pt idx="108">
                  <c:v>2.1825679302647366E-2</c:v>
                </c:pt>
                <c:pt idx="109">
                  <c:v>2.1825679302647366E-2</c:v>
                </c:pt>
                <c:pt idx="110">
                  <c:v>2.1825679302647366E-2</c:v>
                </c:pt>
                <c:pt idx="111">
                  <c:v>2.1825679302647366E-2</c:v>
                </c:pt>
                <c:pt idx="112">
                  <c:v>2.1825679302647366E-2</c:v>
                </c:pt>
                <c:pt idx="113">
                  <c:v>2.3845563656362818E-2</c:v>
                </c:pt>
                <c:pt idx="114">
                  <c:v>2.5211887727812868E-2</c:v>
                </c:pt>
                <c:pt idx="115">
                  <c:v>2.7566678194198953E-2</c:v>
                </c:pt>
                <c:pt idx="116">
                  <c:v>2.7695532885729075E-2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CC-49D9-ACC8-7D132C77E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644800"/>
        <c:axId val="1"/>
      </c:scatterChart>
      <c:valAx>
        <c:axId val="60864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5358572602665"/>
              <c:y val="0.843660294675554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565868660356851E-2"/>
              <c:y val="0.374632197523982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8644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949516158964976"/>
          <c:y val="0.92330662207047132"/>
          <c:w val="0.82020371695962235"/>
          <c:h val="5.89973598432939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</xdr:rowOff>
    </xdr:from>
    <xdr:to>
      <xdr:col>18</xdr:col>
      <xdr:colOff>133350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00EE03-9CFA-2E5A-D8D4-7BFBA5217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14"/>
  <sheetViews>
    <sheetView tabSelected="1" workbookViewId="0">
      <pane xSplit="13" ySplit="22" topLeftCell="N118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6.85546875" customWidth="1"/>
    <col min="2" max="2" width="5.140625" customWidth="1"/>
    <col min="3" max="3" width="13" customWidth="1"/>
    <col min="4" max="4" width="9.42578125" customWidth="1"/>
    <col min="5" max="5" width="10.8554687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71</v>
      </c>
    </row>
    <row r="2" spans="1:6">
      <c r="A2" t="s">
        <v>24</v>
      </c>
      <c r="B2" s="10" t="s">
        <v>72</v>
      </c>
    </row>
    <row r="4" spans="1:6" ht="14.25" thickTop="1" thickBot="1">
      <c r="A4" s="7" t="s">
        <v>0</v>
      </c>
      <c r="C4" s="3">
        <v>38431.474000000002</v>
      </c>
      <c r="D4" s="4">
        <v>0.656273</v>
      </c>
    </row>
    <row r="5" spans="1:6" ht="13.5" thickTop="1">
      <c r="A5" s="17" t="s">
        <v>76</v>
      </c>
      <c r="B5" s="38">
        <v>-9.5</v>
      </c>
      <c r="C5" s="18" t="s">
        <v>77</v>
      </c>
    </row>
    <row r="6" spans="1:6">
      <c r="A6" s="7" t="s">
        <v>1</v>
      </c>
    </row>
    <row r="7" spans="1:6">
      <c r="A7" t="s">
        <v>2</v>
      </c>
      <c r="C7">
        <v>38431.474000000002</v>
      </c>
    </row>
    <row r="8" spans="1:6">
      <c r="A8" t="s">
        <v>3</v>
      </c>
      <c r="C8">
        <v>0.656273</v>
      </c>
    </row>
    <row r="9" spans="1:6">
      <c r="A9" s="31" t="s">
        <v>83</v>
      </c>
      <c r="B9" s="39">
        <v>97</v>
      </c>
      <c r="C9" s="40" t="str">
        <f>"F"&amp;B9</f>
        <v>F97</v>
      </c>
      <c r="D9" s="25" t="str">
        <f>"G"&amp;B9</f>
        <v>G97</v>
      </c>
    </row>
    <row r="10" spans="1:6" ht="13.5" thickBot="1">
      <c r="A10" s="18"/>
      <c r="B10" s="18"/>
      <c r="C10" s="6" t="s">
        <v>20</v>
      </c>
      <c r="D10" s="6" t="s">
        <v>21</v>
      </c>
      <c r="E10" s="18"/>
    </row>
    <row r="11" spans="1:6">
      <c r="A11" s="18" t="s">
        <v>16</v>
      </c>
      <c r="B11" s="18"/>
      <c r="C11" s="20">
        <f ca="1">INTERCEPT(INDIRECT($D$9):G992,INDIRECT($C$9):F992)</f>
        <v>-1.0441392821418536E-2</v>
      </c>
      <c r="D11" s="5"/>
      <c r="E11" s="18"/>
    </row>
    <row r="12" spans="1:6">
      <c r="A12" s="18" t="s">
        <v>17</v>
      </c>
      <c r="B12" s="18"/>
      <c r="C12" s="20">
        <f ca="1">SLOPE(INDIRECT($D$9):G992,INDIRECT($C$9):F992)</f>
        <v>1.1608530768479602E-6</v>
      </c>
      <c r="D12" s="5"/>
      <c r="E12" s="18"/>
    </row>
    <row r="13" spans="1:6">
      <c r="A13" s="18" t="s">
        <v>19</v>
      </c>
      <c r="B13" s="18"/>
      <c r="C13" s="5" t="s">
        <v>14</v>
      </c>
    </row>
    <row r="14" spans="1:6">
      <c r="A14" s="18"/>
      <c r="B14" s="18"/>
      <c r="C14" s="18"/>
    </row>
    <row r="15" spans="1:6">
      <c r="A15" s="24" t="s">
        <v>18</v>
      </c>
      <c r="B15" s="18"/>
      <c r="C15" s="25">
        <f ca="1">(C7+C11)+(C8+C12)*INT(MAX(F21:F3533))</f>
        <v>59991.382290952461</v>
      </c>
      <c r="E15" s="22" t="s">
        <v>78</v>
      </c>
      <c r="F15" s="19">
        <v>1</v>
      </c>
    </row>
    <row r="16" spans="1:6">
      <c r="A16" s="26" t="s">
        <v>4</v>
      </c>
      <c r="B16" s="18"/>
      <c r="C16" s="27">
        <f ca="1">+C8+C12</f>
        <v>0.65627416085307688</v>
      </c>
      <c r="E16" s="22" t="s">
        <v>79</v>
      </c>
      <c r="F16" s="23">
        <f ca="1">NOW()+15018.5+$B$5/24</f>
        <v>60374.716757407405</v>
      </c>
    </row>
    <row r="17" spans="1:30" ht="13.5" thickBot="1">
      <c r="A17" s="22" t="s">
        <v>70</v>
      </c>
      <c r="B17" s="18"/>
      <c r="C17" s="18">
        <f>COUNT(C21:C2191)</f>
        <v>117</v>
      </c>
      <c r="E17" s="22" t="s">
        <v>80</v>
      </c>
      <c r="F17" s="23">
        <f ca="1">ROUND(2*(F16-$C$7)/$C$8,0)/2+F15</f>
        <v>33437</v>
      </c>
    </row>
    <row r="18" spans="1:30" ht="14.25" thickTop="1" thickBot="1">
      <c r="A18" s="26" t="s">
        <v>5</v>
      </c>
      <c r="B18" s="18"/>
      <c r="C18" s="29">
        <f ca="1">+C15</f>
        <v>59991.382290952461</v>
      </c>
      <c r="D18" s="30">
        <f ca="1">+C16</f>
        <v>0.65627416085307688</v>
      </c>
      <c r="E18" s="22" t="s">
        <v>81</v>
      </c>
      <c r="F18" s="21">
        <f ca="1">ROUND(2*(F16-$C$15)/$C$16,0)/2+F15</f>
        <v>585</v>
      </c>
    </row>
    <row r="19" spans="1:30" ht="13.5" thickTop="1">
      <c r="E19" s="22" t="s">
        <v>82</v>
      </c>
      <c r="F19" s="28">
        <f ca="1">+$C$15+$C$16*F18-15018.5-$B$5/24</f>
        <v>45357.198508384849</v>
      </c>
    </row>
    <row r="20" spans="1:30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90</v>
      </c>
      <c r="I20" s="9" t="s">
        <v>91</v>
      </c>
      <c r="J20" s="9" t="s">
        <v>85</v>
      </c>
      <c r="K20" s="9" t="s">
        <v>87</v>
      </c>
      <c r="L20" s="9" t="s">
        <v>92</v>
      </c>
      <c r="M20" s="9" t="s">
        <v>93</v>
      </c>
      <c r="N20" s="9" t="s">
        <v>94</v>
      </c>
      <c r="O20" s="9" t="s">
        <v>23</v>
      </c>
      <c r="P20" s="8" t="s">
        <v>22</v>
      </c>
      <c r="Q20" s="6" t="s">
        <v>15</v>
      </c>
    </row>
    <row r="21" spans="1:30" ht="12.75" customHeight="1">
      <c r="A21" s="37" t="s">
        <v>89</v>
      </c>
      <c r="B21" s="5" t="s">
        <v>74</v>
      </c>
      <c r="C21" s="34">
        <v>36589.972999999998</v>
      </c>
      <c r="D21" s="35"/>
      <c r="E21">
        <f t="shared" ref="E21:E52" si="0">+(C21-C$7)/C$8</f>
        <v>-2805.9984183411534</v>
      </c>
      <c r="F21">
        <f t="shared" ref="F21:F52" si="1">ROUND(2*E21,0)/2</f>
        <v>-2806</v>
      </c>
      <c r="G21">
        <f t="shared" ref="G21:G52" si="2">+C21-(C$7+F21*C$8)</f>
        <v>1.0379999948781915E-3</v>
      </c>
      <c r="J21">
        <f>+G21</f>
        <v>1.0379999948781915E-3</v>
      </c>
      <c r="O21">
        <f t="shared" ref="O21:O52" ca="1" si="3">+C$11+C$12*$F21</f>
        <v>-1.3698746555053914E-2</v>
      </c>
      <c r="Q21" s="2">
        <f t="shared" ref="Q21:Q52" si="4">+C21-15018.5</f>
        <v>21571.472999999998</v>
      </c>
    </row>
    <row r="22" spans="1:30" ht="12.75" customHeight="1">
      <c r="A22" s="37" t="s">
        <v>89</v>
      </c>
      <c r="B22" s="5" t="s">
        <v>69</v>
      </c>
      <c r="C22" s="34">
        <v>37006.375699999997</v>
      </c>
      <c r="D22" s="35">
        <v>5.0000000000000001E-4</v>
      </c>
      <c r="E22">
        <f t="shared" si="0"/>
        <v>-2171.5022559209433</v>
      </c>
      <c r="F22">
        <f t="shared" si="1"/>
        <v>-2171.5</v>
      </c>
      <c r="G22">
        <f t="shared" si="2"/>
        <v>-1.48050000279909E-3</v>
      </c>
      <c r="J22">
        <f>+G22</f>
        <v>-1.48050000279909E-3</v>
      </c>
      <c r="O22">
        <f t="shared" ca="1" si="3"/>
        <v>-1.2962185277793883E-2</v>
      </c>
      <c r="Q22" s="2">
        <f t="shared" si="4"/>
        <v>21987.875699999997</v>
      </c>
      <c r="AA22">
        <v>9</v>
      </c>
      <c r="AB22" t="s">
        <v>25</v>
      </c>
      <c r="AD22" t="s">
        <v>27</v>
      </c>
    </row>
    <row r="23" spans="1:30" ht="12.75" customHeight="1">
      <c r="A23" s="37" t="s">
        <v>89</v>
      </c>
      <c r="B23" s="5" t="s">
        <v>74</v>
      </c>
      <c r="C23" s="34">
        <v>37028.361799999999</v>
      </c>
      <c r="D23" s="35">
        <v>4.0000000000000002E-4</v>
      </c>
      <c r="E23">
        <f t="shared" si="0"/>
        <v>-2138.0008014957239</v>
      </c>
      <c r="F23">
        <f t="shared" si="1"/>
        <v>-2138</v>
      </c>
      <c r="G23">
        <f t="shared" si="2"/>
        <v>-5.2600000344682485E-4</v>
      </c>
      <c r="J23">
        <f>+G23</f>
        <v>-5.2600000344682485E-4</v>
      </c>
      <c r="O23">
        <f t="shared" ca="1" si="3"/>
        <v>-1.2923296699719476E-2</v>
      </c>
      <c r="Q23" s="2">
        <f t="shared" si="4"/>
        <v>22009.861799999999</v>
      </c>
      <c r="AA23">
        <v>19</v>
      </c>
      <c r="AB23" t="s">
        <v>25</v>
      </c>
      <c r="AD23" t="s">
        <v>27</v>
      </c>
    </row>
    <row r="24" spans="1:30" ht="12.75" customHeight="1">
      <c r="A24" s="37" t="s">
        <v>89</v>
      </c>
      <c r="B24" s="5" t="s">
        <v>74</v>
      </c>
      <c r="C24" s="34">
        <v>38431.473899999997</v>
      </c>
      <c r="D24" s="35"/>
      <c r="E24">
        <f t="shared" si="0"/>
        <v>-1.5237561921600481E-4</v>
      </c>
      <c r="F24">
        <f t="shared" si="1"/>
        <v>0</v>
      </c>
      <c r="G24">
        <f t="shared" si="2"/>
        <v>-1.0000000474974513E-4</v>
      </c>
      <c r="J24">
        <f>+G24</f>
        <v>-1.0000000474974513E-4</v>
      </c>
      <c r="O24">
        <f t="shared" ca="1" si="3"/>
        <v>-1.0441392821418536E-2</v>
      </c>
      <c r="Q24" s="2">
        <f t="shared" si="4"/>
        <v>23412.973899999997</v>
      </c>
      <c r="AA24">
        <v>9</v>
      </c>
      <c r="AB24" t="s">
        <v>25</v>
      </c>
      <c r="AD24" t="s">
        <v>27</v>
      </c>
    </row>
    <row r="25" spans="1:30" ht="12.75" customHeight="1">
      <c r="A25" t="s">
        <v>12</v>
      </c>
      <c r="C25" s="35">
        <v>38431.474000000002</v>
      </c>
      <c r="D25" s="35" t="s">
        <v>14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O25">
        <f t="shared" ca="1" si="3"/>
        <v>-1.0441392821418536E-2</v>
      </c>
      <c r="Q25" s="2">
        <f t="shared" si="4"/>
        <v>23412.974000000002</v>
      </c>
      <c r="AA25">
        <v>4</v>
      </c>
      <c r="AB25" t="s">
        <v>25</v>
      </c>
      <c r="AD25" t="s">
        <v>27</v>
      </c>
    </row>
    <row r="26" spans="1:30" ht="12.75" customHeight="1">
      <c r="A26" t="s">
        <v>26</v>
      </c>
      <c r="B26" s="5"/>
      <c r="C26" s="41">
        <v>40594.553</v>
      </c>
      <c r="D26" s="35"/>
      <c r="E26">
        <f t="shared" si="0"/>
        <v>3296.0048638295311</v>
      </c>
      <c r="F26">
        <f t="shared" si="1"/>
        <v>3296</v>
      </c>
      <c r="G26">
        <f t="shared" si="2"/>
        <v>3.1919999964884482E-3</v>
      </c>
      <c r="I26">
        <f t="shared" ref="I26:I57" si="5">+G26</f>
        <v>3.1919999964884482E-3</v>
      </c>
      <c r="O26">
        <f t="shared" ca="1" si="3"/>
        <v>-6.615221080127659E-3</v>
      </c>
      <c r="Q26" s="2">
        <f t="shared" si="4"/>
        <v>25576.053</v>
      </c>
      <c r="AA26">
        <v>9</v>
      </c>
      <c r="AB26" t="s">
        <v>25</v>
      </c>
      <c r="AD26" t="s">
        <v>27</v>
      </c>
    </row>
    <row r="27" spans="1:30" ht="12.75" customHeight="1">
      <c r="A27" t="s">
        <v>28</v>
      </c>
      <c r="B27" s="5" t="s">
        <v>69</v>
      </c>
      <c r="C27" s="41">
        <v>40672.322</v>
      </c>
      <c r="D27" s="35"/>
      <c r="E27">
        <f t="shared" si="0"/>
        <v>3414.5058535091312</v>
      </c>
      <c r="F27">
        <f t="shared" si="1"/>
        <v>3414.5</v>
      </c>
      <c r="G27">
        <f t="shared" si="2"/>
        <v>3.8415000017266721E-3</v>
      </c>
      <c r="I27">
        <f t="shared" si="5"/>
        <v>3.8415000017266721E-3</v>
      </c>
      <c r="O27">
        <f t="shared" ca="1" si="3"/>
        <v>-6.4776599905211757E-3</v>
      </c>
      <c r="Q27" s="2">
        <f t="shared" si="4"/>
        <v>25653.822</v>
      </c>
      <c r="AA27">
        <v>8</v>
      </c>
      <c r="AB27" t="s">
        <v>25</v>
      </c>
      <c r="AD27" t="s">
        <v>27</v>
      </c>
    </row>
    <row r="28" spans="1:30" ht="12.75" customHeight="1">
      <c r="A28" t="s">
        <v>29</v>
      </c>
      <c r="B28" s="5"/>
      <c r="C28" s="41">
        <v>40692.334999999999</v>
      </c>
      <c r="D28" s="35"/>
      <c r="E28">
        <f t="shared" si="0"/>
        <v>3445.0007847343973</v>
      </c>
      <c r="F28">
        <f t="shared" si="1"/>
        <v>3445</v>
      </c>
      <c r="G28">
        <f t="shared" si="2"/>
        <v>5.1499999972293153E-4</v>
      </c>
      <c r="I28">
        <f t="shared" si="5"/>
        <v>5.1499999972293153E-4</v>
      </c>
      <c r="O28">
        <f t="shared" ca="1" si="3"/>
        <v>-6.4422539716773135E-3</v>
      </c>
      <c r="Q28" s="2">
        <f t="shared" si="4"/>
        <v>25673.834999999999</v>
      </c>
      <c r="AA28">
        <v>6</v>
      </c>
      <c r="AB28" t="s">
        <v>33</v>
      </c>
      <c r="AD28" t="s">
        <v>27</v>
      </c>
    </row>
    <row r="29" spans="1:30" ht="12.75" customHeight="1">
      <c r="A29" t="s">
        <v>30</v>
      </c>
      <c r="B29" s="5"/>
      <c r="C29" s="41">
        <v>40926.661</v>
      </c>
      <c r="D29" s="35"/>
      <c r="E29">
        <f t="shared" si="0"/>
        <v>3802.0564612592598</v>
      </c>
      <c r="F29">
        <f t="shared" si="1"/>
        <v>3802</v>
      </c>
      <c r="G29">
        <f t="shared" si="2"/>
        <v>3.7054000000352971E-2</v>
      </c>
      <c r="I29">
        <f t="shared" si="5"/>
        <v>3.7054000000352971E-2</v>
      </c>
      <c r="O29">
        <f t="shared" ca="1" si="3"/>
        <v>-6.0278294232425913E-3</v>
      </c>
      <c r="Q29" s="2">
        <f t="shared" si="4"/>
        <v>25908.161</v>
      </c>
      <c r="AA29">
        <v>4</v>
      </c>
      <c r="AB29" t="s">
        <v>25</v>
      </c>
      <c r="AD29" t="s">
        <v>27</v>
      </c>
    </row>
    <row r="30" spans="1:30" ht="12.75" customHeight="1">
      <c r="A30" t="s">
        <v>31</v>
      </c>
      <c r="B30" s="5"/>
      <c r="C30" s="41">
        <v>40974.536</v>
      </c>
      <c r="D30" s="35"/>
      <c r="E30">
        <f t="shared" si="0"/>
        <v>3875.0062854939911</v>
      </c>
      <c r="F30">
        <f t="shared" si="1"/>
        <v>3875</v>
      </c>
      <c r="G30">
        <f t="shared" si="2"/>
        <v>4.1249999994761311E-3</v>
      </c>
      <c r="I30">
        <f t="shared" si="5"/>
        <v>4.1249999994761311E-3</v>
      </c>
      <c r="O30">
        <f t="shared" ca="1" si="3"/>
        <v>-5.94308714863269E-3</v>
      </c>
      <c r="Q30" s="2">
        <f t="shared" si="4"/>
        <v>25956.036</v>
      </c>
      <c r="AA30">
        <v>8</v>
      </c>
      <c r="AB30" t="s">
        <v>25</v>
      </c>
      <c r="AD30" t="s">
        <v>27</v>
      </c>
    </row>
    <row r="31" spans="1:30" ht="12.75" customHeight="1">
      <c r="A31" t="s">
        <v>32</v>
      </c>
      <c r="B31" s="5"/>
      <c r="C31" s="41">
        <v>41003.425999999999</v>
      </c>
      <c r="D31" s="35"/>
      <c r="E31">
        <f t="shared" si="0"/>
        <v>3919.0275997945937</v>
      </c>
      <c r="F31">
        <f t="shared" si="1"/>
        <v>3919</v>
      </c>
      <c r="G31">
        <f t="shared" si="2"/>
        <v>1.8112999998265877E-2</v>
      </c>
      <c r="I31">
        <f t="shared" si="5"/>
        <v>1.8112999998265877E-2</v>
      </c>
      <c r="O31">
        <f t="shared" ca="1" si="3"/>
        <v>-5.8920096132513804E-3</v>
      </c>
      <c r="Q31" s="2">
        <f t="shared" si="4"/>
        <v>25984.925999999999</v>
      </c>
      <c r="AA31">
        <v>11</v>
      </c>
      <c r="AB31" t="s">
        <v>25</v>
      </c>
      <c r="AD31" t="s">
        <v>27</v>
      </c>
    </row>
    <row r="32" spans="1:30" ht="12.75" customHeight="1">
      <c r="A32" t="s">
        <v>32</v>
      </c>
      <c r="B32" s="5"/>
      <c r="C32" s="41">
        <v>41028.334000000003</v>
      </c>
      <c r="D32" s="35"/>
      <c r="E32">
        <f t="shared" si="0"/>
        <v>3956.9813172262161</v>
      </c>
      <c r="F32">
        <f t="shared" si="1"/>
        <v>3957</v>
      </c>
      <c r="G32">
        <f t="shared" si="2"/>
        <v>-1.2260999996215105E-2</v>
      </c>
      <c r="I32">
        <f t="shared" si="5"/>
        <v>-1.2260999996215105E-2</v>
      </c>
      <c r="O32">
        <f t="shared" ca="1" si="3"/>
        <v>-5.8478971963311574E-3</v>
      </c>
      <c r="Q32" s="2">
        <f t="shared" si="4"/>
        <v>26009.834000000003</v>
      </c>
      <c r="AA32">
        <v>5</v>
      </c>
      <c r="AB32" t="s">
        <v>25</v>
      </c>
      <c r="AD32" t="s">
        <v>27</v>
      </c>
    </row>
    <row r="33" spans="1:30" ht="12.75" customHeight="1">
      <c r="A33" t="s">
        <v>32</v>
      </c>
      <c r="B33" s="5"/>
      <c r="C33" s="41">
        <v>41030.33</v>
      </c>
      <c r="D33" s="35"/>
      <c r="E33">
        <f t="shared" si="0"/>
        <v>3960.022734441307</v>
      </c>
      <c r="F33">
        <f t="shared" si="1"/>
        <v>3960</v>
      </c>
      <c r="G33">
        <f t="shared" si="2"/>
        <v>1.4920000001438893E-2</v>
      </c>
      <c r="I33">
        <f t="shared" si="5"/>
        <v>1.4920000001438893E-2</v>
      </c>
      <c r="O33">
        <f t="shared" ca="1" si="3"/>
        <v>-5.8444146371006136E-3</v>
      </c>
      <c r="Q33" s="2">
        <f t="shared" si="4"/>
        <v>26011.83</v>
      </c>
      <c r="AA33">
        <v>14</v>
      </c>
      <c r="AB33" t="s">
        <v>25</v>
      </c>
      <c r="AD33" t="s">
        <v>27</v>
      </c>
    </row>
    <row r="34" spans="1:30" ht="12.75" customHeight="1">
      <c r="A34" t="s">
        <v>34</v>
      </c>
      <c r="B34" s="5"/>
      <c r="C34" s="41">
        <v>41279.699999999997</v>
      </c>
      <c r="D34" s="35"/>
      <c r="E34">
        <f t="shared" si="0"/>
        <v>4340.0017980322136</v>
      </c>
      <c r="F34">
        <f t="shared" si="1"/>
        <v>4340</v>
      </c>
      <c r="G34">
        <f t="shared" si="2"/>
        <v>1.1799999920185655E-3</v>
      </c>
      <c r="I34">
        <f t="shared" si="5"/>
        <v>1.1799999920185655E-3</v>
      </c>
      <c r="O34">
        <f t="shared" ca="1" si="3"/>
        <v>-5.4032904678983891E-3</v>
      </c>
      <c r="Q34" s="2">
        <f t="shared" si="4"/>
        <v>26261.199999999997</v>
      </c>
      <c r="AA34">
        <v>10</v>
      </c>
      <c r="AB34" t="s">
        <v>25</v>
      </c>
      <c r="AD34" t="s">
        <v>27</v>
      </c>
    </row>
    <row r="35" spans="1:30" ht="12.75" customHeight="1">
      <c r="A35" t="s">
        <v>35</v>
      </c>
      <c r="B35" s="5"/>
      <c r="C35" s="41">
        <v>41304.635999999999</v>
      </c>
      <c r="D35" s="35"/>
      <c r="E35">
        <f t="shared" si="0"/>
        <v>4377.998180635188</v>
      </c>
      <c r="F35">
        <f t="shared" si="1"/>
        <v>4378</v>
      </c>
      <c r="G35">
        <f t="shared" si="2"/>
        <v>-1.1940000040340237E-3</v>
      </c>
      <c r="I35">
        <f t="shared" si="5"/>
        <v>-1.1940000040340237E-3</v>
      </c>
      <c r="O35">
        <f t="shared" ca="1" si="3"/>
        <v>-5.3591780509781662E-3</v>
      </c>
      <c r="Q35" s="2">
        <f t="shared" si="4"/>
        <v>26286.135999999999</v>
      </c>
      <c r="AA35">
        <v>8</v>
      </c>
      <c r="AB35" t="s">
        <v>25</v>
      </c>
      <c r="AD35" t="s">
        <v>27</v>
      </c>
    </row>
    <row r="36" spans="1:30" ht="12.75" customHeight="1">
      <c r="A36" t="s">
        <v>36</v>
      </c>
      <c r="B36" s="5"/>
      <c r="C36" s="41">
        <v>41640.646999999997</v>
      </c>
      <c r="D36" s="35"/>
      <c r="E36">
        <f t="shared" si="0"/>
        <v>4889.9969982004368</v>
      </c>
      <c r="F36">
        <f t="shared" si="1"/>
        <v>4890</v>
      </c>
      <c r="G36">
        <f t="shared" si="2"/>
        <v>-1.9700000048032962E-3</v>
      </c>
      <c r="I36">
        <f t="shared" si="5"/>
        <v>-1.9700000048032962E-3</v>
      </c>
      <c r="O36">
        <f t="shared" ca="1" si="3"/>
        <v>-4.764821275632011E-3</v>
      </c>
      <c r="Q36" s="2">
        <f t="shared" si="4"/>
        <v>26622.146999999997</v>
      </c>
      <c r="AA36">
        <v>6</v>
      </c>
      <c r="AB36" t="s">
        <v>25</v>
      </c>
      <c r="AD36" t="s">
        <v>27</v>
      </c>
    </row>
    <row r="37" spans="1:30" ht="12.75" customHeight="1">
      <c r="A37" t="s">
        <v>37</v>
      </c>
      <c r="B37" s="5" t="s">
        <v>69</v>
      </c>
      <c r="C37" s="41">
        <v>42374.692999999999</v>
      </c>
      <c r="D37" s="35"/>
      <c r="E37">
        <f t="shared" si="0"/>
        <v>6008.5040829045192</v>
      </c>
      <c r="F37">
        <f t="shared" si="1"/>
        <v>6008.5</v>
      </c>
      <c r="G37">
        <f t="shared" si="2"/>
        <v>2.6794999939738773E-3</v>
      </c>
      <c r="I37">
        <f t="shared" si="5"/>
        <v>2.6794999939738773E-3</v>
      </c>
      <c r="O37">
        <f t="shared" ca="1" si="3"/>
        <v>-3.4664071091775675E-3</v>
      </c>
      <c r="Q37" s="2">
        <f t="shared" si="4"/>
        <v>27356.192999999999</v>
      </c>
      <c r="AA37">
        <v>6</v>
      </c>
      <c r="AB37" t="s">
        <v>25</v>
      </c>
      <c r="AD37" t="s">
        <v>27</v>
      </c>
    </row>
    <row r="38" spans="1:30" ht="12.75" customHeight="1">
      <c r="A38" t="s">
        <v>37</v>
      </c>
      <c r="B38" s="5"/>
      <c r="C38" s="41">
        <v>42375.663999999997</v>
      </c>
      <c r="D38" s="35"/>
      <c r="E38">
        <f t="shared" si="0"/>
        <v>6009.9836500968277</v>
      </c>
      <c r="F38">
        <f t="shared" si="1"/>
        <v>6010</v>
      </c>
      <c r="G38">
        <f t="shared" si="2"/>
        <v>-1.0730000001785811E-2</v>
      </c>
      <c r="I38">
        <f t="shared" si="5"/>
        <v>-1.0730000001785811E-2</v>
      </c>
      <c r="O38">
        <f t="shared" ca="1" si="3"/>
        <v>-3.4646658295622952E-3</v>
      </c>
      <c r="Q38" s="2">
        <f t="shared" si="4"/>
        <v>27357.163999999997</v>
      </c>
      <c r="AA38">
        <v>8</v>
      </c>
      <c r="AB38" t="s">
        <v>25</v>
      </c>
      <c r="AD38" t="s">
        <v>27</v>
      </c>
    </row>
    <row r="39" spans="1:30" ht="12.75" customHeight="1">
      <c r="A39" t="s">
        <v>38</v>
      </c>
      <c r="B39" s="5" t="s">
        <v>69</v>
      </c>
      <c r="C39" s="41">
        <v>42424.548999999999</v>
      </c>
      <c r="D39" s="35"/>
      <c r="E39">
        <f t="shared" si="0"/>
        <v>6084.4724680125455</v>
      </c>
      <c r="F39">
        <f t="shared" si="1"/>
        <v>6084.5</v>
      </c>
      <c r="G39">
        <f t="shared" si="2"/>
        <v>-1.806850000139093E-2</v>
      </c>
      <c r="I39">
        <f t="shared" si="5"/>
        <v>-1.806850000139093E-2</v>
      </c>
      <c r="O39">
        <f t="shared" ca="1" si="3"/>
        <v>-3.3781822753371224E-3</v>
      </c>
      <c r="Q39" s="2">
        <f t="shared" si="4"/>
        <v>27406.048999999999</v>
      </c>
      <c r="AA39">
        <v>7</v>
      </c>
      <c r="AB39" t="s">
        <v>25</v>
      </c>
      <c r="AD39" t="s">
        <v>27</v>
      </c>
    </row>
    <row r="40" spans="1:30" ht="12.75" customHeight="1">
      <c r="A40" t="s">
        <v>38</v>
      </c>
      <c r="B40" s="5" t="s">
        <v>69</v>
      </c>
      <c r="C40" s="41">
        <v>42426.534</v>
      </c>
      <c r="D40" s="35"/>
      <c r="E40">
        <f t="shared" si="0"/>
        <v>6087.4971239103206</v>
      </c>
      <c r="F40">
        <f t="shared" si="1"/>
        <v>6087.5</v>
      </c>
      <c r="G40">
        <f t="shared" si="2"/>
        <v>-1.887500002339948E-3</v>
      </c>
      <c r="I40">
        <f t="shared" si="5"/>
        <v>-1.887500002339948E-3</v>
      </c>
      <c r="O40">
        <f t="shared" ca="1" si="3"/>
        <v>-3.3746997161065787E-3</v>
      </c>
      <c r="Q40" s="2">
        <f t="shared" si="4"/>
        <v>27408.034</v>
      </c>
      <c r="AA40">
        <v>6</v>
      </c>
      <c r="AB40" t="s">
        <v>25</v>
      </c>
      <c r="AD40" t="s">
        <v>27</v>
      </c>
    </row>
    <row r="41" spans="1:30" ht="12.75" customHeight="1">
      <c r="A41" t="s">
        <v>38</v>
      </c>
      <c r="B41" s="5"/>
      <c r="C41" s="41">
        <v>42427.523999999998</v>
      </c>
      <c r="D41" s="35"/>
      <c r="E41">
        <f t="shared" si="0"/>
        <v>6089.0056424689046</v>
      </c>
      <c r="F41">
        <f t="shared" si="1"/>
        <v>6089</v>
      </c>
      <c r="G41">
        <f t="shared" si="2"/>
        <v>3.7029999948572367E-3</v>
      </c>
      <c r="I41">
        <f t="shared" si="5"/>
        <v>3.7029999948572367E-3</v>
      </c>
      <c r="O41">
        <f t="shared" ca="1" si="3"/>
        <v>-3.3729584364913063E-3</v>
      </c>
      <c r="Q41" s="2">
        <f t="shared" si="4"/>
        <v>27409.023999999998</v>
      </c>
      <c r="AA41">
        <v>10</v>
      </c>
      <c r="AB41" t="s">
        <v>25</v>
      </c>
      <c r="AD41" t="s">
        <v>27</v>
      </c>
    </row>
    <row r="42" spans="1:30" ht="12.75" customHeight="1">
      <c r="A42" t="s">
        <v>39</v>
      </c>
      <c r="B42" s="5" t="s">
        <v>69</v>
      </c>
      <c r="C42" s="41">
        <v>42453.445</v>
      </c>
      <c r="D42" s="35"/>
      <c r="E42">
        <f t="shared" si="0"/>
        <v>6128.5029248498686</v>
      </c>
      <c r="F42">
        <f t="shared" si="1"/>
        <v>6128.5</v>
      </c>
      <c r="G42">
        <f t="shared" si="2"/>
        <v>1.9194999986211769E-3</v>
      </c>
      <c r="I42">
        <f t="shared" si="5"/>
        <v>1.9194999986211769E-3</v>
      </c>
      <c r="O42">
        <f t="shared" ca="1" si="3"/>
        <v>-3.3271047399558119E-3</v>
      </c>
      <c r="Q42" s="2">
        <f t="shared" si="4"/>
        <v>27434.945</v>
      </c>
      <c r="AA42">
        <v>12</v>
      </c>
      <c r="AB42" t="s">
        <v>25</v>
      </c>
      <c r="AD42" t="s">
        <v>27</v>
      </c>
    </row>
    <row r="43" spans="1:30" ht="12.75" customHeight="1">
      <c r="A43" t="s">
        <v>39</v>
      </c>
      <c r="B43" s="5" t="s">
        <v>69</v>
      </c>
      <c r="C43" s="41">
        <v>42470.500999999997</v>
      </c>
      <c r="D43" s="35"/>
      <c r="E43">
        <f t="shared" si="0"/>
        <v>6154.4921092289251</v>
      </c>
      <c r="F43">
        <f t="shared" si="1"/>
        <v>6154.5</v>
      </c>
      <c r="G43">
        <f t="shared" si="2"/>
        <v>-5.1785000032396056E-3</v>
      </c>
      <c r="I43">
        <f t="shared" si="5"/>
        <v>-5.1785000032396056E-3</v>
      </c>
      <c r="O43">
        <f t="shared" ca="1" si="3"/>
        <v>-3.2969225599577649E-3</v>
      </c>
      <c r="Q43" s="2">
        <f t="shared" si="4"/>
        <v>27452.000999999997</v>
      </c>
      <c r="AA43">
        <v>8</v>
      </c>
      <c r="AB43" t="s">
        <v>25</v>
      </c>
      <c r="AD43" t="s">
        <v>27</v>
      </c>
    </row>
    <row r="44" spans="1:30" ht="12.75" customHeight="1">
      <c r="A44" t="s">
        <v>39</v>
      </c>
      <c r="B44" s="5" t="s">
        <v>69</v>
      </c>
      <c r="C44" s="41">
        <v>42478.383000000002</v>
      </c>
      <c r="D44" s="35"/>
      <c r="E44">
        <f t="shared" si="0"/>
        <v>6166.5023549650823</v>
      </c>
      <c r="F44">
        <f t="shared" si="1"/>
        <v>6166.5</v>
      </c>
      <c r="G44">
        <f t="shared" si="2"/>
        <v>1.5455000029760413E-3</v>
      </c>
      <c r="I44">
        <f t="shared" si="5"/>
        <v>1.5455000029760413E-3</v>
      </c>
      <c r="O44">
        <f t="shared" ca="1" si="3"/>
        <v>-3.2829923230355898E-3</v>
      </c>
      <c r="Q44" s="2">
        <f t="shared" si="4"/>
        <v>27459.883000000002</v>
      </c>
      <c r="AA44">
        <v>7</v>
      </c>
      <c r="AB44" t="s">
        <v>25</v>
      </c>
      <c r="AD44" t="s">
        <v>27</v>
      </c>
    </row>
    <row r="45" spans="1:30" ht="12.75" customHeight="1">
      <c r="A45" t="s">
        <v>40</v>
      </c>
      <c r="B45" s="5"/>
      <c r="C45" s="41">
        <v>42521.374000000003</v>
      </c>
      <c r="D45" s="35"/>
      <c r="E45">
        <f t="shared" si="0"/>
        <v>6232.0101543107849</v>
      </c>
      <c r="F45">
        <f t="shared" si="1"/>
        <v>6232</v>
      </c>
      <c r="G45">
        <f t="shared" si="2"/>
        <v>6.6640000004554167E-3</v>
      </c>
      <c r="I45">
        <f t="shared" si="5"/>
        <v>6.6640000004554167E-3</v>
      </c>
      <c r="O45">
        <f t="shared" ca="1" si="3"/>
        <v>-3.2069564465020484E-3</v>
      </c>
      <c r="Q45" s="2">
        <f t="shared" si="4"/>
        <v>27502.874000000003</v>
      </c>
      <c r="AA45">
        <v>6</v>
      </c>
      <c r="AB45" t="s">
        <v>25</v>
      </c>
      <c r="AD45" t="s">
        <v>27</v>
      </c>
    </row>
    <row r="46" spans="1:30" ht="12.75" customHeight="1">
      <c r="A46" t="s">
        <v>41</v>
      </c>
      <c r="B46" s="5"/>
      <c r="C46" s="41">
        <v>42753.696000000004</v>
      </c>
      <c r="D46" s="35"/>
      <c r="E46">
        <f t="shared" si="0"/>
        <v>6586.0122235715953</v>
      </c>
      <c r="F46">
        <f t="shared" si="1"/>
        <v>6586</v>
      </c>
      <c r="G46">
        <f t="shared" si="2"/>
        <v>8.0220000018016435E-3</v>
      </c>
      <c r="I46">
        <f t="shared" si="5"/>
        <v>8.0220000018016435E-3</v>
      </c>
      <c r="O46">
        <f t="shared" ca="1" si="3"/>
        <v>-2.79601445729787E-3</v>
      </c>
      <c r="Q46" s="2">
        <f t="shared" si="4"/>
        <v>27735.196000000004</v>
      </c>
      <c r="AA46">
        <v>4</v>
      </c>
      <c r="AB46" t="s">
        <v>25</v>
      </c>
      <c r="AD46" t="s">
        <v>27</v>
      </c>
    </row>
    <row r="47" spans="1:30" ht="12.75" customHeight="1">
      <c r="A47" t="s">
        <v>42</v>
      </c>
      <c r="B47" s="5" t="s">
        <v>69</v>
      </c>
      <c r="C47" s="41">
        <v>42802.574000000001</v>
      </c>
      <c r="D47" s="35"/>
      <c r="E47">
        <f t="shared" si="0"/>
        <v>6660.4903751944676</v>
      </c>
      <c r="F47">
        <f t="shared" si="1"/>
        <v>6660.5</v>
      </c>
      <c r="G47">
        <f t="shared" si="2"/>
        <v>-6.3165000028675422E-3</v>
      </c>
      <c r="I47">
        <f t="shared" si="5"/>
        <v>-6.3165000028675422E-3</v>
      </c>
      <c r="O47">
        <f t="shared" ca="1" si="3"/>
        <v>-2.7095309030726973E-3</v>
      </c>
      <c r="Q47" s="2">
        <f t="shared" si="4"/>
        <v>27784.074000000001</v>
      </c>
      <c r="AA47">
        <v>6</v>
      </c>
      <c r="AB47" t="s">
        <v>25</v>
      </c>
      <c r="AD47" t="s">
        <v>27</v>
      </c>
    </row>
    <row r="48" spans="1:30" ht="12.75" customHeight="1">
      <c r="A48" t="s">
        <v>42</v>
      </c>
      <c r="B48" s="5" t="s">
        <v>69</v>
      </c>
      <c r="C48" s="41">
        <v>42806.523000000001</v>
      </c>
      <c r="D48" s="35"/>
      <c r="E48">
        <f t="shared" si="0"/>
        <v>6666.507688111501</v>
      </c>
      <c r="F48">
        <f t="shared" si="1"/>
        <v>6666.5</v>
      </c>
      <c r="G48">
        <f t="shared" si="2"/>
        <v>5.0455000018700957E-3</v>
      </c>
      <c r="I48">
        <f t="shared" si="5"/>
        <v>5.0455000018700957E-3</v>
      </c>
      <c r="O48">
        <f t="shared" ca="1" si="3"/>
        <v>-2.7025657846116097E-3</v>
      </c>
      <c r="Q48" s="2">
        <f t="shared" si="4"/>
        <v>27788.023000000001</v>
      </c>
      <c r="AA48">
        <v>5</v>
      </c>
      <c r="AB48" t="s">
        <v>25</v>
      </c>
      <c r="AD48" t="s">
        <v>27</v>
      </c>
    </row>
    <row r="49" spans="1:30" ht="12.75" customHeight="1">
      <c r="A49" t="s">
        <v>42</v>
      </c>
      <c r="B49" s="5"/>
      <c r="C49" s="41">
        <v>42807.508000000002</v>
      </c>
      <c r="D49" s="35"/>
      <c r="E49">
        <f t="shared" si="0"/>
        <v>6668.0085878894906</v>
      </c>
      <c r="F49">
        <f t="shared" si="1"/>
        <v>6668</v>
      </c>
      <c r="G49">
        <f t="shared" si="2"/>
        <v>5.6360000016866252E-3</v>
      </c>
      <c r="I49">
        <f t="shared" si="5"/>
        <v>5.6360000016866252E-3</v>
      </c>
      <c r="O49">
        <f t="shared" ca="1" si="3"/>
        <v>-2.7008245049963374E-3</v>
      </c>
      <c r="Q49" s="2">
        <f t="shared" si="4"/>
        <v>27789.008000000002</v>
      </c>
      <c r="AA49">
        <v>8</v>
      </c>
      <c r="AB49" t="s">
        <v>25</v>
      </c>
      <c r="AD49" t="s">
        <v>27</v>
      </c>
    </row>
    <row r="50" spans="1:30" ht="12.75" customHeight="1">
      <c r="A50" t="s">
        <v>42</v>
      </c>
      <c r="B50" s="5"/>
      <c r="C50" s="41">
        <v>42809.466999999997</v>
      </c>
      <c r="D50" s="35"/>
      <c r="E50">
        <f t="shared" si="0"/>
        <v>6670.9936261281437</v>
      </c>
      <c r="F50">
        <f t="shared" si="1"/>
        <v>6671</v>
      </c>
      <c r="G50">
        <f t="shared" si="2"/>
        <v>-4.1830000045592897E-3</v>
      </c>
      <c r="I50">
        <f t="shared" si="5"/>
        <v>-4.1830000045592897E-3</v>
      </c>
      <c r="O50">
        <f t="shared" ca="1" si="3"/>
        <v>-2.6973419457657936E-3</v>
      </c>
      <c r="Q50" s="2">
        <f t="shared" si="4"/>
        <v>27790.966999999997</v>
      </c>
      <c r="AA50">
        <v>10</v>
      </c>
      <c r="AB50" t="s">
        <v>25</v>
      </c>
      <c r="AD50" t="s">
        <v>27</v>
      </c>
    </row>
    <row r="51" spans="1:30" ht="12.75" customHeight="1">
      <c r="A51" t="s">
        <v>42</v>
      </c>
      <c r="B51" s="5" t="s">
        <v>69</v>
      </c>
      <c r="C51" s="41">
        <v>42812.419000000002</v>
      </c>
      <c r="D51" s="35"/>
      <c r="E51">
        <f t="shared" si="0"/>
        <v>6675.4917541937575</v>
      </c>
      <c r="F51">
        <f t="shared" si="1"/>
        <v>6675.5</v>
      </c>
      <c r="G51">
        <f t="shared" si="2"/>
        <v>-5.4115000020829029E-3</v>
      </c>
      <c r="I51">
        <f t="shared" si="5"/>
        <v>-5.4115000020829029E-3</v>
      </c>
      <c r="O51">
        <f t="shared" ca="1" si="3"/>
        <v>-2.6921181069199775E-3</v>
      </c>
      <c r="Q51" s="2">
        <f t="shared" si="4"/>
        <v>27793.919000000002</v>
      </c>
      <c r="AA51">
        <v>7</v>
      </c>
      <c r="AB51" t="s">
        <v>25</v>
      </c>
      <c r="AD51" t="s">
        <v>27</v>
      </c>
    </row>
    <row r="52" spans="1:30" ht="12.75" customHeight="1">
      <c r="A52" t="s">
        <v>42</v>
      </c>
      <c r="B52" s="5" t="s">
        <v>69</v>
      </c>
      <c r="C52" s="41">
        <v>42827.523999999998</v>
      </c>
      <c r="D52" s="35"/>
      <c r="E52">
        <f t="shared" si="0"/>
        <v>6698.5080903831113</v>
      </c>
      <c r="F52">
        <f t="shared" si="1"/>
        <v>6698.5</v>
      </c>
      <c r="G52">
        <f t="shared" si="2"/>
        <v>5.3094999966560863E-3</v>
      </c>
      <c r="I52">
        <f t="shared" si="5"/>
        <v>5.3094999966560863E-3</v>
      </c>
      <c r="O52">
        <f t="shared" ca="1" si="3"/>
        <v>-2.6654184861524743E-3</v>
      </c>
      <c r="Q52" s="2">
        <f t="shared" si="4"/>
        <v>27809.023999999998</v>
      </c>
      <c r="AA52">
        <v>6</v>
      </c>
      <c r="AB52" t="s">
        <v>25</v>
      </c>
      <c r="AD52" t="s">
        <v>27</v>
      </c>
    </row>
    <row r="53" spans="1:30" ht="12.75" customHeight="1">
      <c r="A53" t="s">
        <v>42</v>
      </c>
      <c r="B53" s="5"/>
      <c r="C53" s="41">
        <v>42828.506000000001</v>
      </c>
      <c r="D53" s="35"/>
      <c r="E53">
        <f t="shared" ref="E53:E84" si="6">+(C53-C$7)/C$8</f>
        <v>6700.0044188927459</v>
      </c>
      <c r="F53">
        <f t="shared" ref="F53:F84" si="7">ROUND(2*E53,0)/2</f>
        <v>6700</v>
      </c>
      <c r="G53">
        <f t="shared" ref="G53:G84" si="8">+C53-(C$7+F53*C$8)</f>
        <v>2.8999999994994141E-3</v>
      </c>
      <c r="I53">
        <f t="shared" si="5"/>
        <v>2.8999999994994141E-3</v>
      </c>
      <c r="O53">
        <f t="shared" ref="O53:O84" ca="1" si="9">+C$11+C$12*$F53</f>
        <v>-2.6636772065372029E-3</v>
      </c>
      <c r="Q53" s="2">
        <f t="shared" ref="Q53:Q84" si="10">+C53-15018.5</f>
        <v>27810.006000000001</v>
      </c>
      <c r="AA53">
        <v>11</v>
      </c>
      <c r="AB53" t="s">
        <v>25</v>
      </c>
      <c r="AD53" t="s">
        <v>27</v>
      </c>
    </row>
    <row r="54" spans="1:30" ht="12.75" customHeight="1">
      <c r="A54" t="s">
        <v>42</v>
      </c>
      <c r="B54" s="5"/>
      <c r="C54" s="41">
        <v>42832.442000000003</v>
      </c>
      <c r="D54" s="35"/>
      <c r="E54">
        <f t="shared" si="6"/>
        <v>6706.0019229802247</v>
      </c>
      <c r="F54">
        <f t="shared" si="7"/>
        <v>6706</v>
      </c>
      <c r="G54">
        <f t="shared" si="8"/>
        <v>1.2619999979506247E-3</v>
      </c>
      <c r="I54">
        <f t="shared" si="5"/>
        <v>1.2619999979506247E-3</v>
      </c>
      <c r="O54">
        <f t="shared" ca="1" si="9"/>
        <v>-2.6567120880761153E-3</v>
      </c>
      <c r="Q54" s="2">
        <f t="shared" si="10"/>
        <v>27813.942000000003</v>
      </c>
      <c r="AA54">
        <v>6</v>
      </c>
      <c r="AB54" t="s">
        <v>25</v>
      </c>
      <c r="AD54" t="s">
        <v>27</v>
      </c>
    </row>
    <row r="55" spans="1:30" ht="12.75" customHeight="1">
      <c r="A55" t="s">
        <v>42</v>
      </c>
      <c r="B55" s="5" t="s">
        <v>69</v>
      </c>
      <c r="C55" s="41">
        <v>42835.400999999998</v>
      </c>
      <c r="D55" s="35"/>
      <c r="E55">
        <f t="shared" si="6"/>
        <v>6710.5107173386623</v>
      </c>
      <c r="F55">
        <f t="shared" si="7"/>
        <v>6710.5</v>
      </c>
      <c r="G55">
        <f t="shared" si="8"/>
        <v>7.0334999982151203E-3</v>
      </c>
      <c r="I55">
        <f t="shared" si="5"/>
        <v>7.0334999982151203E-3</v>
      </c>
      <c r="O55">
        <f t="shared" ca="1" si="9"/>
        <v>-2.6514882492302992E-3</v>
      </c>
      <c r="Q55" s="2">
        <f t="shared" si="10"/>
        <v>27816.900999999998</v>
      </c>
      <c r="AA55">
        <v>14</v>
      </c>
      <c r="AB55" t="s">
        <v>25</v>
      </c>
      <c r="AD55" t="s">
        <v>27</v>
      </c>
    </row>
    <row r="56" spans="1:30" ht="12.75" customHeight="1">
      <c r="A56" t="s">
        <v>42</v>
      </c>
      <c r="B56" s="5" t="s">
        <v>69</v>
      </c>
      <c r="C56" s="41">
        <v>42837.36</v>
      </c>
      <c r="D56" s="35"/>
      <c r="E56">
        <f t="shared" si="6"/>
        <v>6713.4957555773262</v>
      </c>
      <c r="F56">
        <f t="shared" si="7"/>
        <v>6713.5</v>
      </c>
      <c r="G56">
        <f t="shared" si="8"/>
        <v>-2.7855000007548369E-3</v>
      </c>
      <c r="I56">
        <f t="shared" si="5"/>
        <v>-2.7855000007548369E-3</v>
      </c>
      <c r="O56">
        <f t="shared" ca="1" si="9"/>
        <v>-2.6480056899997554E-3</v>
      </c>
      <c r="Q56" s="2">
        <f t="shared" si="10"/>
        <v>27818.86</v>
      </c>
      <c r="AA56">
        <v>6</v>
      </c>
      <c r="AB56" t="s">
        <v>25</v>
      </c>
      <c r="AD56" t="s">
        <v>27</v>
      </c>
    </row>
    <row r="57" spans="1:30" ht="12.75" customHeight="1">
      <c r="A57" t="s">
        <v>43</v>
      </c>
      <c r="B57" s="5"/>
      <c r="C57" s="41">
        <v>42840.315000000002</v>
      </c>
      <c r="D57" s="35"/>
      <c r="E57">
        <f t="shared" si="6"/>
        <v>6717.9984549112951</v>
      </c>
      <c r="F57">
        <f t="shared" si="7"/>
        <v>6718</v>
      </c>
      <c r="G57">
        <f t="shared" si="8"/>
        <v>-1.0140000013052486E-3</v>
      </c>
      <c r="I57">
        <f t="shared" si="5"/>
        <v>-1.0140000013052486E-3</v>
      </c>
      <c r="O57">
        <f t="shared" ca="1" si="9"/>
        <v>-2.6427818511539393E-3</v>
      </c>
      <c r="Q57" s="2">
        <f t="shared" si="10"/>
        <v>27821.815000000002</v>
      </c>
      <c r="AA57">
        <v>10</v>
      </c>
      <c r="AB57" t="s">
        <v>25</v>
      </c>
      <c r="AD57" t="s">
        <v>27</v>
      </c>
    </row>
    <row r="58" spans="1:30" ht="12.75" customHeight="1">
      <c r="A58" t="s">
        <v>43</v>
      </c>
      <c r="B58" s="5" t="s">
        <v>69</v>
      </c>
      <c r="C58" s="41">
        <v>42858.372000000003</v>
      </c>
      <c r="D58" s="35"/>
      <c r="E58">
        <f t="shared" si="6"/>
        <v>6745.5129191662636</v>
      </c>
      <c r="F58">
        <f t="shared" si="7"/>
        <v>6745.5</v>
      </c>
      <c r="G58">
        <f t="shared" si="8"/>
        <v>8.4784999999101274E-3</v>
      </c>
      <c r="I58">
        <f t="shared" ref="I58:I77" si="11">+G58</f>
        <v>8.4784999999101274E-3</v>
      </c>
      <c r="O58">
        <f t="shared" ca="1" si="9"/>
        <v>-2.61085839154062E-3</v>
      </c>
      <c r="Q58" s="2">
        <f t="shared" si="10"/>
        <v>27839.872000000003</v>
      </c>
      <c r="AA58">
        <v>10</v>
      </c>
      <c r="AB58" t="s">
        <v>25</v>
      </c>
      <c r="AD58" t="s">
        <v>27</v>
      </c>
    </row>
    <row r="59" spans="1:30" ht="12.75" customHeight="1">
      <c r="A59" t="s">
        <v>44</v>
      </c>
      <c r="B59" s="5"/>
      <c r="C59" s="41">
        <v>43091.671999999999</v>
      </c>
      <c r="D59" s="35"/>
      <c r="E59">
        <f t="shared" si="6"/>
        <v>7101.0052219122172</v>
      </c>
      <c r="F59">
        <f t="shared" si="7"/>
        <v>7101</v>
      </c>
      <c r="G59">
        <f t="shared" si="8"/>
        <v>3.4269999960088171E-3</v>
      </c>
      <c r="I59">
        <f t="shared" si="11"/>
        <v>3.4269999960088171E-3</v>
      </c>
      <c r="O59">
        <f t="shared" ca="1" si="9"/>
        <v>-2.1981751227211702E-3</v>
      </c>
      <c r="Q59" s="2">
        <f t="shared" si="10"/>
        <v>28073.171999999999</v>
      </c>
      <c r="AA59">
        <v>10</v>
      </c>
      <c r="AB59" t="s">
        <v>25</v>
      </c>
      <c r="AD59" t="s">
        <v>27</v>
      </c>
    </row>
    <row r="60" spans="1:30" ht="12.75" customHeight="1">
      <c r="A60" t="s">
        <v>44</v>
      </c>
      <c r="B60" s="5"/>
      <c r="C60" s="41">
        <v>43139.587</v>
      </c>
      <c r="D60" s="35"/>
      <c r="E60">
        <f t="shared" si="6"/>
        <v>7174.0159963917422</v>
      </c>
      <c r="F60">
        <f t="shared" si="7"/>
        <v>7174</v>
      </c>
      <c r="G60">
        <f t="shared" si="8"/>
        <v>1.0497999996005092E-2</v>
      </c>
      <c r="I60">
        <f t="shared" si="11"/>
        <v>1.0497999996005092E-2</v>
      </c>
      <c r="O60">
        <f t="shared" ca="1" si="9"/>
        <v>-2.1134328481112689E-3</v>
      </c>
      <c r="Q60" s="2">
        <f t="shared" si="10"/>
        <v>28121.087</v>
      </c>
      <c r="AA60">
        <v>9</v>
      </c>
      <c r="AB60" t="s">
        <v>25</v>
      </c>
      <c r="AD60" t="s">
        <v>27</v>
      </c>
    </row>
    <row r="61" spans="1:30" ht="12.75" customHeight="1">
      <c r="A61" t="s">
        <v>45</v>
      </c>
      <c r="B61" s="5"/>
      <c r="C61" s="41">
        <v>43168.457000000002</v>
      </c>
      <c r="D61" s="35"/>
      <c r="E61">
        <f t="shared" si="6"/>
        <v>7218.0068355699541</v>
      </c>
      <c r="F61">
        <f t="shared" si="7"/>
        <v>7218</v>
      </c>
      <c r="G61">
        <f t="shared" si="8"/>
        <v>4.4859999979962595E-3</v>
      </c>
      <c r="I61">
        <f t="shared" si="11"/>
        <v>4.4859999979962595E-3</v>
      </c>
      <c r="O61">
        <f t="shared" ca="1" si="9"/>
        <v>-2.0623553127299601E-3</v>
      </c>
      <c r="Q61" s="2">
        <f t="shared" si="10"/>
        <v>28149.957000000002</v>
      </c>
      <c r="AA61">
        <v>8</v>
      </c>
      <c r="AB61" t="s">
        <v>25</v>
      </c>
      <c r="AD61" t="s">
        <v>27</v>
      </c>
    </row>
    <row r="62" spans="1:30" ht="12.75" customHeight="1">
      <c r="A62" t="s">
        <v>45</v>
      </c>
      <c r="B62" s="5" t="s">
        <v>69</v>
      </c>
      <c r="C62" s="41">
        <v>43188.466</v>
      </c>
      <c r="D62" s="35"/>
      <c r="E62">
        <f t="shared" si="6"/>
        <v>7248.4956717707391</v>
      </c>
      <c r="F62">
        <f t="shared" si="7"/>
        <v>7248.5</v>
      </c>
      <c r="G62">
        <f t="shared" si="8"/>
        <v>-2.8405000048223883E-3</v>
      </c>
      <c r="I62">
        <f t="shared" si="11"/>
        <v>-2.8405000048223883E-3</v>
      </c>
      <c r="O62">
        <f t="shared" ca="1" si="9"/>
        <v>-2.0269492938860961E-3</v>
      </c>
      <c r="Q62" s="2">
        <f t="shared" si="10"/>
        <v>28169.966</v>
      </c>
      <c r="AA62">
        <v>6</v>
      </c>
      <c r="AB62" t="s">
        <v>25</v>
      </c>
      <c r="AD62" t="s">
        <v>27</v>
      </c>
    </row>
    <row r="63" spans="1:30" ht="12.75" customHeight="1">
      <c r="A63" t="s">
        <v>46</v>
      </c>
      <c r="B63" s="5" t="s">
        <v>69</v>
      </c>
      <c r="C63" s="41">
        <v>43447.705000000002</v>
      </c>
      <c r="D63" s="35"/>
      <c r="E63">
        <f t="shared" si="6"/>
        <v>7643.5126845078184</v>
      </c>
      <c r="F63">
        <f t="shared" si="7"/>
        <v>7643.5</v>
      </c>
      <c r="G63">
        <f t="shared" si="8"/>
        <v>8.3244999987073243E-3</v>
      </c>
      <c r="I63">
        <f t="shared" si="11"/>
        <v>8.3244999987073243E-3</v>
      </c>
      <c r="O63">
        <f t="shared" ca="1" si="9"/>
        <v>-1.5684123285311519E-3</v>
      </c>
      <c r="Q63" s="2">
        <f t="shared" si="10"/>
        <v>28429.205000000002</v>
      </c>
      <c r="AA63">
        <v>8</v>
      </c>
      <c r="AB63" t="s">
        <v>25</v>
      </c>
      <c r="AD63" t="s">
        <v>27</v>
      </c>
    </row>
    <row r="64" spans="1:30" ht="12.75" customHeight="1">
      <c r="A64" t="s">
        <v>47</v>
      </c>
      <c r="B64" s="5" t="s">
        <v>69</v>
      </c>
      <c r="C64" s="41">
        <v>43597.328000000001</v>
      </c>
      <c r="D64" s="35"/>
      <c r="E64">
        <f t="shared" si="6"/>
        <v>7871.5016464184864</v>
      </c>
      <c r="F64">
        <f t="shared" si="7"/>
        <v>7871.5</v>
      </c>
      <c r="G64">
        <f t="shared" si="8"/>
        <v>1.0804999983520247E-3</v>
      </c>
      <c r="I64">
        <f t="shared" si="11"/>
        <v>1.0804999983520247E-3</v>
      </c>
      <c r="O64">
        <f t="shared" ca="1" si="9"/>
        <v>-1.3037378270098175E-3</v>
      </c>
      <c r="Q64" s="2">
        <f t="shared" si="10"/>
        <v>28578.828000000001</v>
      </c>
      <c r="AA64">
        <v>11</v>
      </c>
      <c r="AB64" t="s">
        <v>25</v>
      </c>
      <c r="AD64" t="s">
        <v>27</v>
      </c>
    </row>
    <row r="65" spans="1:30" ht="12.75" customHeight="1">
      <c r="A65" t="s">
        <v>47</v>
      </c>
      <c r="B65" s="5"/>
      <c r="C65" s="41">
        <v>43598.307000000001</v>
      </c>
      <c r="D65" s="35"/>
      <c r="E65">
        <f t="shared" si="6"/>
        <v>7872.9934036597551</v>
      </c>
      <c r="F65">
        <f t="shared" si="7"/>
        <v>7873</v>
      </c>
      <c r="G65">
        <f t="shared" si="8"/>
        <v>-4.3290000030538067E-3</v>
      </c>
      <c r="I65">
        <f t="shared" si="11"/>
        <v>-4.3290000030538067E-3</v>
      </c>
      <c r="O65">
        <f t="shared" ca="1" si="9"/>
        <v>-1.3019965473945461E-3</v>
      </c>
      <c r="Q65" s="2">
        <f t="shared" si="10"/>
        <v>28579.807000000001</v>
      </c>
      <c r="AA65">
        <v>7</v>
      </c>
      <c r="AB65" t="s">
        <v>25</v>
      </c>
      <c r="AD65" t="s">
        <v>27</v>
      </c>
    </row>
    <row r="66" spans="1:30" ht="12.75" customHeight="1">
      <c r="A66" t="s">
        <v>48</v>
      </c>
      <c r="B66" s="5"/>
      <c r="C66" s="41">
        <v>43832.6</v>
      </c>
      <c r="D66" s="35"/>
      <c r="E66">
        <f t="shared" si="6"/>
        <v>8229.9987962326595</v>
      </c>
      <c r="F66">
        <f t="shared" si="7"/>
        <v>8230</v>
      </c>
      <c r="G66">
        <f t="shared" si="8"/>
        <v>-7.9000000550877303E-4</v>
      </c>
      <c r="I66">
        <f t="shared" si="11"/>
        <v>-7.9000000550877303E-4</v>
      </c>
      <c r="O66">
        <f t="shared" ca="1" si="9"/>
        <v>-8.8757199895982304E-4</v>
      </c>
      <c r="Q66" s="2">
        <f t="shared" si="10"/>
        <v>28814.1</v>
      </c>
      <c r="AA66">
        <v>6</v>
      </c>
      <c r="AB66" t="s">
        <v>25</v>
      </c>
      <c r="AD66" t="s">
        <v>27</v>
      </c>
    </row>
    <row r="67" spans="1:30" ht="12.75" customHeight="1">
      <c r="A67" t="s">
        <v>49</v>
      </c>
      <c r="B67" s="5" t="s">
        <v>69</v>
      </c>
      <c r="C67" s="41">
        <v>43848.682000000001</v>
      </c>
      <c r="D67" s="35"/>
      <c r="E67">
        <f t="shared" si="6"/>
        <v>8254.5038421510544</v>
      </c>
      <c r="F67">
        <f t="shared" si="7"/>
        <v>8254.5</v>
      </c>
      <c r="G67">
        <f t="shared" si="8"/>
        <v>2.5214999986928888E-3</v>
      </c>
      <c r="I67">
        <f t="shared" si="11"/>
        <v>2.5214999986928888E-3</v>
      </c>
      <c r="O67">
        <f t="shared" ca="1" si="9"/>
        <v>-8.5913109857704839E-4</v>
      </c>
      <c r="Q67" s="2">
        <f t="shared" si="10"/>
        <v>28830.182000000001</v>
      </c>
      <c r="AA67">
        <v>7</v>
      </c>
      <c r="AB67" t="s">
        <v>25</v>
      </c>
      <c r="AD67" t="s">
        <v>27</v>
      </c>
    </row>
    <row r="68" spans="1:30" ht="12.75" customHeight="1">
      <c r="A68" t="s">
        <v>49</v>
      </c>
      <c r="B68" s="5"/>
      <c r="C68" s="41">
        <v>43899.534</v>
      </c>
      <c r="D68" s="35"/>
      <c r="E68">
        <f t="shared" si="6"/>
        <v>8331.9898883543865</v>
      </c>
      <c r="F68">
        <f t="shared" si="7"/>
        <v>8332</v>
      </c>
      <c r="G68">
        <f t="shared" si="8"/>
        <v>-6.6360000055283308E-3</v>
      </c>
      <c r="I68">
        <f t="shared" si="11"/>
        <v>-6.6360000055283308E-3</v>
      </c>
      <c r="O68">
        <f t="shared" ca="1" si="9"/>
        <v>-7.69164985121331E-4</v>
      </c>
      <c r="Q68" s="2">
        <f t="shared" si="10"/>
        <v>28881.034</v>
      </c>
      <c r="AA68">
        <v>7</v>
      </c>
      <c r="AB68" t="s">
        <v>25</v>
      </c>
      <c r="AD68" t="s">
        <v>27</v>
      </c>
    </row>
    <row r="69" spans="1:30" ht="12.75" customHeight="1">
      <c r="A69" t="s">
        <v>49</v>
      </c>
      <c r="B69" s="5"/>
      <c r="C69" s="41">
        <v>43905.445</v>
      </c>
      <c r="D69" s="35"/>
      <c r="E69">
        <f t="shared" si="6"/>
        <v>8340.9968107784371</v>
      </c>
      <c r="F69">
        <f t="shared" si="7"/>
        <v>8341</v>
      </c>
      <c r="G69">
        <f t="shared" si="8"/>
        <v>-2.0930000027874485E-3</v>
      </c>
      <c r="I69">
        <f t="shared" si="11"/>
        <v>-2.0930000027874485E-3</v>
      </c>
      <c r="O69">
        <f t="shared" ca="1" si="9"/>
        <v>-7.5871730742970052E-4</v>
      </c>
      <c r="Q69" s="2">
        <f t="shared" si="10"/>
        <v>28886.945</v>
      </c>
      <c r="AA69">
        <v>11</v>
      </c>
      <c r="AB69" t="s">
        <v>25</v>
      </c>
      <c r="AD69" t="s">
        <v>27</v>
      </c>
    </row>
    <row r="70" spans="1:30" ht="12.75" customHeight="1">
      <c r="A70" t="s">
        <v>50</v>
      </c>
      <c r="B70" s="5"/>
      <c r="C70" s="41">
        <v>43930.364999999998</v>
      </c>
      <c r="D70" s="35"/>
      <c r="E70">
        <f t="shared" si="6"/>
        <v>8378.9688132834908</v>
      </c>
      <c r="F70">
        <f t="shared" si="7"/>
        <v>8379</v>
      </c>
      <c r="G70">
        <f t="shared" si="8"/>
        <v>-2.0467000002099667E-2</v>
      </c>
      <c r="I70">
        <f t="shared" si="11"/>
        <v>-2.0467000002099667E-2</v>
      </c>
      <c r="O70">
        <f t="shared" ca="1" si="9"/>
        <v>-7.1460489050947755E-4</v>
      </c>
      <c r="Q70" s="2">
        <f t="shared" si="10"/>
        <v>28911.864999999998</v>
      </c>
      <c r="AA70">
        <v>6</v>
      </c>
      <c r="AB70" t="s">
        <v>25</v>
      </c>
      <c r="AD70" t="s">
        <v>27</v>
      </c>
    </row>
    <row r="71" spans="1:30" ht="12.75" customHeight="1">
      <c r="A71" t="s">
        <v>50</v>
      </c>
      <c r="B71" s="5" t="s">
        <v>69</v>
      </c>
      <c r="C71" s="41">
        <v>43937.275999999998</v>
      </c>
      <c r="D71" s="35"/>
      <c r="E71">
        <f t="shared" si="6"/>
        <v>8389.4994918273278</v>
      </c>
      <c r="F71">
        <f t="shared" si="7"/>
        <v>8389.5</v>
      </c>
      <c r="G71">
        <f t="shared" si="8"/>
        <v>-3.3350000740028918E-4</v>
      </c>
      <c r="I71">
        <f t="shared" si="11"/>
        <v>-3.3350000740028918E-4</v>
      </c>
      <c r="O71">
        <f t="shared" ca="1" si="9"/>
        <v>-7.0241593320257388E-4</v>
      </c>
      <c r="Q71" s="2">
        <f t="shared" si="10"/>
        <v>28918.775999999998</v>
      </c>
      <c r="AA71">
        <v>6</v>
      </c>
      <c r="AB71" t="s">
        <v>25</v>
      </c>
      <c r="AD71" t="s">
        <v>27</v>
      </c>
    </row>
    <row r="72" spans="1:30" ht="12.75" customHeight="1">
      <c r="A72" t="s">
        <v>50</v>
      </c>
      <c r="B72" s="5"/>
      <c r="C72" s="41">
        <v>43957.296999999999</v>
      </c>
      <c r="D72" s="35"/>
      <c r="E72">
        <f t="shared" si="6"/>
        <v>8420.0066131015556</v>
      </c>
      <c r="F72">
        <f t="shared" si="7"/>
        <v>8420</v>
      </c>
      <c r="G72">
        <f t="shared" si="8"/>
        <v>4.3399999995017424E-3</v>
      </c>
      <c r="I72">
        <f t="shared" si="11"/>
        <v>4.3399999995017424E-3</v>
      </c>
      <c r="O72">
        <f t="shared" ca="1" si="9"/>
        <v>-6.6700991435871167E-4</v>
      </c>
      <c r="Q72" s="2">
        <f t="shared" si="10"/>
        <v>28938.796999999999</v>
      </c>
      <c r="AA72">
        <v>6</v>
      </c>
      <c r="AB72" t="s">
        <v>25</v>
      </c>
      <c r="AD72" t="s">
        <v>27</v>
      </c>
    </row>
    <row r="73" spans="1:30" ht="12.75" customHeight="1">
      <c r="A73" t="s">
        <v>51</v>
      </c>
      <c r="B73" s="5" t="s">
        <v>69</v>
      </c>
      <c r="C73" s="41">
        <v>44203.72</v>
      </c>
      <c r="D73" s="35"/>
      <c r="E73">
        <f t="shared" si="6"/>
        <v>8795.4951674074655</v>
      </c>
      <c r="F73">
        <f t="shared" si="7"/>
        <v>8795.5</v>
      </c>
      <c r="G73">
        <f t="shared" si="8"/>
        <v>-3.1715000004624017E-3</v>
      </c>
      <c r="I73">
        <f t="shared" si="11"/>
        <v>-3.1715000004624017E-3</v>
      </c>
      <c r="O73">
        <f t="shared" ca="1" si="9"/>
        <v>-2.3110958400230155E-4</v>
      </c>
      <c r="Q73" s="2">
        <f t="shared" si="10"/>
        <v>29185.22</v>
      </c>
      <c r="AA73">
        <v>7</v>
      </c>
      <c r="AB73" t="s">
        <v>25</v>
      </c>
      <c r="AD73" t="s">
        <v>27</v>
      </c>
    </row>
    <row r="74" spans="1:30" ht="12.75" customHeight="1">
      <c r="A74" t="s">
        <v>52</v>
      </c>
      <c r="B74" s="5" t="s">
        <v>69</v>
      </c>
      <c r="C74" s="41">
        <v>44209.627</v>
      </c>
      <c r="D74" s="35"/>
      <c r="E74">
        <f t="shared" si="6"/>
        <v>8804.4959948070373</v>
      </c>
      <c r="F74">
        <f t="shared" si="7"/>
        <v>8804.5</v>
      </c>
      <c r="G74">
        <f t="shared" si="8"/>
        <v>-2.6284999985364266E-3</v>
      </c>
      <c r="I74">
        <f t="shared" si="11"/>
        <v>-2.6284999985364266E-3</v>
      </c>
      <c r="O74">
        <f t="shared" ca="1" si="9"/>
        <v>-2.2066190631067108E-4</v>
      </c>
      <c r="Q74" s="2">
        <f t="shared" si="10"/>
        <v>29191.127</v>
      </c>
    </row>
    <row r="75" spans="1:30" ht="12.75" customHeight="1">
      <c r="A75" t="s">
        <v>52</v>
      </c>
      <c r="B75" s="5"/>
      <c r="C75" s="41">
        <v>44212.584000000003</v>
      </c>
      <c r="D75" s="35"/>
      <c r="E75">
        <f t="shared" si="6"/>
        <v>8809.0017416532464</v>
      </c>
      <c r="F75">
        <f t="shared" si="7"/>
        <v>8809</v>
      </c>
      <c r="G75">
        <f t="shared" si="8"/>
        <v>1.1430000013206154E-3</v>
      </c>
      <c r="I75">
        <f t="shared" si="11"/>
        <v>1.1430000013206154E-3</v>
      </c>
      <c r="O75">
        <f t="shared" ca="1" si="9"/>
        <v>-2.1543806746485497E-4</v>
      </c>
      <c r="Q75" s="2">
        <f t="shared" si="10"/>
        <v>29194.084000000003</v>
      </c>
      <c r="AA75">
        <v>6</v>
      </c>
      <c r="AB75" t="s">
        <v>25</v>
      </c>
      <c r="AD75" t="s">
        <v>27</v>
      </c>
    </row>
    <row r="76" spans="1:30" ht="12.75" customHeight="1">
      <c r="A76" t="s">
        <v>52</v>
      </c>
      <c r="B76" s="5" t="s">
        <v>69</v>
      </c>
      <c r="C76" s="41">
        <v>44234.574000000001</v>
      </c>
      <c r="D76" s="35"/>
      <c r="E76">
        <f t="shared" si="6"/>
        <v>8842.509138727326</v>
      </c>
      <c r="F76">
        <f t="shared" si="7"/>
        <v>8842.5</v>
      </c>
      <c r="G76">
        <f t="shared" si="8"/>
        <v>5.9974999967380427E-3</v>
      </c>
      <c r="I76">
        <f t="shared" si="11"/>
        <v>5.9974999967380427E-3</v>
      </c>
      <c r="O76">
        <f t="shared" ca="1" si="9"/>
        <v>-1.7654948939044811E-4</v>
      </c>
      <c r="Q76" s="2">
        <f t="shared" si="10"/>
        <v>29216.074000000001</v>
      </c>
      <c r="AA76">
        <v>6</v>
      </c>
      <c r="AB76" t="s">
        <v>25</v>
      </c>
      <c r="AD76" t="s">
        <v>27</v>
      </c>
    </row>
    <row r="77" spans="1:30" ht="12.75" customHeight="1">
      <c r="A77" t="s">
        <v>52</v>
      </c>
      <c r="B77" s="5"/>
      <c r="C77" s="41">
        <v>44235.553999999996</v>
      </c>
      <c r="D77" s="35"/>
      <c r="E77">
        <f t="shared" si="6"/>
        <v>8844.0024197247094</v>
      </c>
      <c r="F77">
        <f t="shared" si="7"/>
        <v>8844</v>
      </c>
      <c r="G77">
        <f t="shared" si="8"/>
        <v>1.5879999918979593E-3</v>
      </c>
      <c r="I77">
        <f t="shared" si="11"/>
        <v>1.5879999918979593E-3</v>
      </c>
      <c r="O77">
        <f t="shared" ca="1" si="9"/>
        <v>-1.7480820977517665E-4</v>
      </c>
      <c r="Q77" s="2">
        <f t="shared" si="10"/>
        <v>29217.053999999996</v>
      </c>
      <c r="AA77">
        <v>6</v>
      </c>
      <c r="AB77" t="s">
        <v>25</v>
      </c>
      <c r="AD77" t="s">
        <v>27</v>
      </c>
    </row>
    <row r="78" spans="1:30" ht="12.75" customHeight="1">
      <c r="A78" s="32" t="s">
        <v>84</v>
      </c>
      <c r="B78" s="33" t="s">
        <v>69</v>
      </c>
      <c r="C78" s="32">
        <v>44245.719499999999</v>
      </c>
      <c r="D78" s="32" t="s">
        <v>85</v>
      </c>
      <c r="E78">
        <f t="shared" si="6"/>
        <v>8859.4921625603929</v>
      </c>
      <c r="F78">
        <f t="shared" si="7"/>
        <v>8859.5</v>
      </c>
      <c r="G78">
        <f t="shared" si="8"/>
        <v>-5.1434999986668117E-3</v>
      </c>
      <c r="J78">
        <f>+G78</f>
        <v>-5.1434999986668117E-3</v>
      </c>
      <c r="O78">
        <f t="shared" ca="1" si="9"/>
        <v>-1.5681498708403248E-4</v>
      </c>
      <c r="Q78" s="2">
        <f t="shared" si="10"/>
        <v>29227.219499999999</v>
      </c>
      <c r="AA78">
        <v>7</v>
      </c>
      <c r="AB78" t="s">
        <v>25</v>
      </c>
      <c r="AD78" t="s">
        <v>27</v>
      </c>
    </row>
    <row r="79" spans="1:30" ht="12.75" customHeight="1">
      <c r="A79" t="s">
        <v>52</v>
      </c>
      <c r="B79" s="5"/>
      <c r="C79" s="41">
        <v>44289.360999999997</v>
      </c>
      <c r="D79" s="35"/>
      <c r="E79">
        <f t="shared" si="6"/>
        <v>8925.9911652620103</v>
      </c>
      <c r="F79">
        <f t="shared" si="7"/>
        <v>8926</v>
      </c>
      <c r="G79">
        <f t="shared" si="8"/>
        <v>-5.7980000055977143E-3</v>
      </c>
      <c r="I79">
        <f t="shared" ref="I79:I96" si="12">+G79</f>
        <v>-5.7980000055977143E-3</v>
      </c>
      <c r="O79">
        <f t="shared" ca="1" si="9"/>
        <v>-7.961825747364315E-5</v>
      </c>
      <c r="Q79" s="2">
        <f t="shared" si="10"/>
        <v>29270.860999999997</v>
      </c>
      <c r="AA79">
        <v>6</v>
      </c>
      <c r="AB79" t="s">
        <v>25</v>
      </c>
      <c r="AD79" t="s">
        <v>27</v>
      </c>
    </row>
    <row r="80" spans="1:30" ht="12.75" customHeight="1">
      <c r="A80" t="s">
        <v>53</v>
      </c>
      <c r="B80" s="5"/>
      <c r="C80" s="41">
        <v>44563.7</v>
      </c>
      <c r="D80" s="35"/>
      <c r="E80">
        <f t="shared" si="6"/>
        <v>9344.016895407849</v>
      </c>
      <c r="F80">
        <f t="shared" si="7"/>
        <v>9344</v>
      </c>
      <c r="G80">
        <f t="shared" si="8"/>
        <v>1.1087999992014375E-2</v>
      </c>
      <c r="I80">
        <f t="shared" si="12"/>
        <v>1.1087999992014375E-2</v>
      </c>
      <c r="O80">
        <f t="shared" ca="1" si="9"/>
        <v>4.056183286488043E-4</v>
      </c>
      <c r="Q80" s="2">
        <f t="shared" si="10"/>
        <v>29545.199999999997</v>
      </c>
      <c r="AA80">
        <v>6</v>
      </c>
      <c r="AB80" t="s">
        <v>25</v>
      </c>
      <c r="AD80" t="s">
        <v>27</v>
      </c>
    </row>
    <row r="81" spans="1:30" ht="12.75" customHeight="1">
      <c r="A81" t="s">
        <v>54</v>
      </c>
      <c r="B81" s="5" t="s">
        <v>69</v>
      </c>
      <c r="C81" s="41">
        <v>44591.597000000002</v>
      </c>
      <c r="D81" s="35"/>
      <c r="E81">
        <f t="shared" si="6"/>
        <v>9386.5251198815113</v>
      </c>
      <c r="F81">
        <f t="shared" si="7"/>
        <v>9386.5</v>
      </c>
      <c r="G81">
        <f t="shared" si="8"/>
        <v>1.6485499996633735E-2</v>
      </c>
      <c r="I81">
        <f t="shared" si="12"/>
        <v>1.6485499996633735E-2</v>
      </c>
      <c r="O81">
        <f t="shared" ca="1" si="9"/>
        <v>4.5495458441484164E-4</v>
      </c>
      <c r="Q81" s="2">
        <f t="shared" si="10"/>
        <v>29573.097000000002</v>
      </c>
      <c r="AA81">
        <v>6</v>
      </c>
      <c r="AB81" t="s">
        <v>25</v>
      </c>
      <c r="AD81" t="s">
        <v>27</v>
      </c>
    </row>
    <row r="82" spans="1:30" ht="12.75" customHeight="1">
      <c r="A82" t="s">
        <v>54</v>
      </c>
      <c r="B82" s="5" t="s">
        <v>69</v>
      </c>
      <c r="C82" s="41">
        <v>44595.519999999997</v>
      </c>
      <c r="D82" s="35"/>
      <c r="E82">
        <f t="shared" si="6"/>
        <v>9392.5028151394235</v>
      </c>
      <c r="F82">
        <f t="shared" si="7"/>
        <v>9392.5</v>
      </c>
      <c r="G82">
        <f t="shared" si="8"/>
        <v>1.8474999960744753E-3</v>
      </c>
      <c r="I82">
        <f t="shared" si="12"/>
        <v>1.8474999960744753E-3</v>
      </c>
      <c r="O82">
        <f t="shared" ca="1" si="9"/>
        <v>4.6191970287593094E-4</v>
      </c>
      <c r="Q82" s="2">
        <f t="shared" si="10"/>
        <v>29577.019999999997</v>
      </c>
      <c r="AA82">
        <v>6</v>
      </c>
      <c r="AB82" t="s">
        <v>25</v>
      </c>
      <c r="AD82" t="s">
        <v>27</v>
      </c>
    </row>
    <row r="83" spans="1:30" ht="12.75" customHeight="1">
      <c r="A83" t="s">
        <v>55</v>
      </c>
      <c r="B83" s="5"/>
      <c r="C83" s="41">
        <v>44638.51</v>
      </c>
      <c r="D83" s="35"/>
      <c r="E83">
        <f t="shared" si="6"/>
        <v>9458.0090907290105</v>
      </c>
      <c r="F83">
        <f t="shared" si="7"/>
        <v>9458</v>
      </c>
      <c r="G83">
        <f t="shared" si="8"/>
        <v>5.9659999969881028E-3</v>
      </c>
      <c r="I83">
        <f t="shared" si="12"/>
        <v>5.9659999969881028E-3</v>
      </c>
      <c r="O83">
        <f t="shared" ca="1" si="9"/>
        <v>5.3795557940947147E-4</v>
      </c>
      <c r="Q83" s="2">
        <f t="shared" si="10"/>
        <v>29620.010000000002</v>
      </c>
      <c r="AA83">
        <v>6</v>
      </c>
      <c r="AB83" t="s">
        <v>25</v>
      </c>
      <c r="AD83" t="s">
        <v>27</v>
      </c>
    </row>
    <row r="84" spans="1:30" ht="12.75" customHeight="1">
      <c r="A84" t="s">
        <v>56</v>
      </c>
      <c r="B84" s="5" t="s">
        <v>69</v>
      </c>
      <c r="C84" s="41">
        <v>44712.337</v>
      </c>
      <c r="D84" s="35"/>
      <c r="E84">
        <f t="shared" si="6"/>
        <v>9570.5034337844118</v>
      </c>
      <c r="F84">
        <f t="shared" si="7"/>
        <v>9570.5</v>
      </c>
      <c r="G84">
        <f t="shared" si="8"/>
        <v>2.2534999952767976E-3</v>
      </c>
      <c r="I84">
        <f t="shared" si="12"/>
        <v>2.2534999952767976E-3</v>
      </c>
      <c r="O84">
        <f t="shared" ca="1" si="9"/>
        <v>6.6855155055486719E-4</v>
      </c>
      <c r="Q84" s="2">
        <f t="shared" si="10"/>
        <v>29693.837</v>
      </c>
      <c r="AA84">
        <v>6</v>
      </c>
      <c r="AB84" t="s">
        <v>25</v>
      </c>
      <c r="AD84" t="s">
        <v>27</v>
      </c>
    </row>
    <row r="85" spans="1:30" ht="12.75" customHeight="1">
      <c r="A85" t="s">
        <v>57</v>
      </c>
      <c r="B85" s="5"/>
      <c r="C85" s="41">
        <v>44924.637999999999</v>
      </c>
      <c r="D85" s="35"/>
      <c r="E85">
        <f t="shared" ref="E85:E116" si="13">+(C85-C$7)/C$8</f>
        <v>9893.9983817709963</v>
      </c>
      <c r="F85">
        <f t="shared" ref="F85:F116" si="14">ROUND(2*E85,0)/2</f>
        <v>9894</v>
      </c>
      <c r="G85">
        <f t="shared" ref="G85:G116" si="15">+C85-(C$7+F85*C$8)</f>
        <v>-1.0620000030030496E-3</v>
      </c>
      <c r="I85">
        <f t="shared" si="12"/>
        <v>-1.0620000030030496E-3</v>
      </c>
      <c r="O85">
        <f t="shared" ref="O85:O116" ca="1" si="16">+C$11+C$12*$F85</f>
        <v>1.0440875209151816E-3</v>
      </c>
      <c r="Q85" s="2">
        <f t="shared" ref="Q85:Q116" si="17">+C85-15018.5</f>
        <v>29906.137999999999</v>
      </c>
      <c r="AA85">
        <v>6</v>
      </c>
      <c r="AB85" t="s">
        <v>25</v>
      </c>
      <c r="AD85" t="s">
        <v>27</v>
      </c>
    </row>
    <row r="86" spans="1:30" ht="12.75" customHeight="1">
      <c r="A86" t="s">
        <v>58</v>
      </c>
      <c r="B86" s="5"/>
      <c r="C86" s="41">
        <v>45001.42</v>
      </c>
      <c r="D86" s="35"/>
      <c r="E86">
        <f t="shared" si="13"/>
        <v>10010.995424160366</v>
      </c>
      <c r="F86">
        <f t="shared" si="14"/>
        <v>10011</v>
      </c>
      <c r="G86">
        <f t="shared" si="15"/>
        <v>-3.0030000052647665E-3</v>
      </c>
      <c r="I86">
        <f t="shared" si="12"/>
        <v>-3.0030000052647665E-3</v>
      </c>
      <c r="O86">
        <f t="shared" ca="1" si="16"/>
        <v>1.1799073309063934E-3</v>
      </c>
      <c r="Q86" s="2">
        <f t="shared" si="17"/>
        <v>29982.92</v>
      </c>
      <c r="AA86">
        <v>6</v>
      </c>
      <c r="AB86" t="s">
        <v>25</v>
      </c>
      <c r="AD86" t="s">
        <v>27</v>
      </c>
    </row>
    <row r="87" spans="1:30" ht="12.75" customHeight="1">
      <c r="A87" t="s">
        <v>59</v>
      </c>
      <c r="B87" s="5" t="s">
        <v>69</v>
      </c>
      <c r="C87" s="41">
        <v>45002.415000000001</v>
      </c>
      <c r="D87" s="35"/>
      <c r="E87">
        <f t="shared" si="13"/>
        <v>10012.511561499558</v>
      </c>
      <c r="F87">
        <f t="shared" si="14"/>
        <v>10012.5</v>
      </c>
      <c r="G87">
        <f t="shared" si="15"/>
        <v>7.5874999965890311E-3</v>
      </c>
      <c r="I87">
        <f t="shared" si="12"/>
        <v>7.5874999965890311E-3</v>
      </c>
      <c r="O87">
        <f t="shared" ca="1" si="16"/>
        <v>1.1816486105216649E-3</v>
      </c>
      <c r="Q87" s="2">
        <f t="shared" si="17"/>
        <v>29983.915000000001</v>
      </c>
      <c r="AA87">
        <v>4</v>
      </c>
      <c r="AB87" t="s">
        <v>25</v>
      </c>
      <c r="AD87" t="s">
        <v>27</v>
      </c>
    </row>
    <row r="88" spans="1:30" ht="12.75" customHeight="1">
      <c r="A88" t="s">
        <v>59</v>
      </c>
      <c r="B88" s="5"/>
      <c r="C88" s="41">
        <v>45022.411999999997</v>
      </c>
      <c r="D88" s="35"/>
      <c r="E88">
        <f t="shared" si="13"/>
        <v>10042.982112626902</v>
      </c>
      <c r="F88">
        <f t="shared" si="14"/>
        <v>10043</v>
      </c>
      <c r="G88">
        <f t="shared" si="15"/>
        <v>-1.1739000008674338E-2</v>
      </c>
      <c r="I88">
        <f t="shared" si="12"/>
        <v>-1.1739000008674338E-2</v>
      </c>
      <c r="O88">
        <f t="shared" ca="1" si="16"/>
        <v>1.2170546293655288E-3</v>
      </c>
      <c r="Q88" s="2">
        <f t="shared" si="17"/>
        <v>30003.911999999997</v>
      </c>
      <c r="AA88">
        <v>6</v>
      </c>
      <c r="AB88" t="s">
        <v>25</v>
      </c>
      <c r="AD88" t="s">
        <v>27</v>
      </c>
    </row>
    <row r="89" spans="1:30" ht="12.75" customHeight="1">
      <c r="A89" t="s">
        <v>60</v>
      </c>
      <c r="B89" s="5"/>
      <c r="C89" s="41">
        <v>45325.625</v>
      </c>
      <c r="D89" s="35"/>
      <c r="E89">
        <f t="shared" si="13"/>
        <v>10505.004776975433</v>
      </c>
      <c r="F89">
        <f t="shared" si="14"/>
        <v>10505</v>
      </c>
      <c r="G89">
        <f t="shared" si="15"/>
        <v>3.134999999019783E-3</v>
      </c>
      <c r="I89">
        <f t="shared" si="12"/>
        <v>3.134999999019783E-3</v>
      </c>
      <c r="O89">
        <f t="shared" ca="1" si="16"/>
        <v>1.7533687508692868E-3</v>
      </c>
      <c r="Q89" s="2">
        <f t="shared" si="17"/>
        <v>30307.125</v>
      </c>
      <c r="AA89">
        <v>8</v>
      </c>
      <c r="AB89" t="s">
        <v>25</v>
      </c>
      <c r="AD89" t="s">
        <v>27</v>
      </c>
    </row>
    <row r="90" spans="1:30" ht="12.75" customHeight="1">
      <c r="A90" t="s">
        <v>61</v>
      </c>
      <c r="B90" s="5"/>
      <c r="C90" s="41">
        <v>45400.434000000001</v>
      </c>
      <c r="D90" s="35"/>
      <c r="E90">
        <f t="shared" si="13"/>
        <v>10618.995448540469</v>
      </c>
      <c r="F90">
        <f t="shared" si="14"/>
        <v>10619</v>
      </c>
      <c r="G90">
        <f t="shared" si="15"/>
        <v>-2.9869999998481944E-3</v>
      </c>
      <c r="I90">
        <f t="shared" si="12"/>
        <v>-2.9869999998481944E-3</v>
      </c>
      <c r="O90">
        <f t="shared" ca="1" si="16"/>
        <v>1.885706001629954E-3</v>
      </c>
      <c r="Q90" s="2">
        <f t="shared" si="17"/>
        <v>30381.934000000001</v>
      </c>
      <c r="AA90">
        <v>8</v>
      </c>
      <c r="AB90" t="s">
        <v>25</v>
      </c>
      <c r="AD90" t="s">
        <v>27</v>
      </c>
    </row>
    <row r="91" spans="1:30" ht="12.75" customHeight="1">
      <c r="A91" t="s">
        <v>61</v>
      </c>
      <c r="B91" s="5" t="s">
        <v>69</v>
      </c>
      <c r="C91" s="41">
        <v>45401.428</v>
      </c>
      <c r="D91" s="35"/>
      <c r="E91">
        <f t="shared" si="13"/>
        <v>10620.510062123534</v>
      </c>
      <c r="F91">
        <f t="shared" si="14"/>
        <v>10620.5</v>
      </c>
      <c r="G91">
        <f t="shared" si="15"/>
        <v>6.6034999981638975E-3</v>
      </c>
      <c r="I91">
        <f t="shared" si="12"/>
        <v>6.6034999981638975E-3</v>
      </c>
      <c r="O91">
        <f t="shared" ca="1" si="16"/>
        <v>1.8874472812452255E-3</v>
      </c>
      <c r="Q91" s="2">
        <f t="shared" si="17"/>
        <v>30382.928</v>
      </c>
      <c r="AA91">
        <v>8</v>
      </c>
      <c r="AB91" t="s">
        <v>25</v>
      </c>
      <c r="AD91" t="s">
        <v>27</v>
      </c>
    </row>
    <row r="92" spans="1:30" ht="12.75" customHeight="1">
      <c r="A92" t="s">
        <v>61</v>
      </c>
      <c r="B92" s="5"/>
      <c r="C92" s="41">
        <v>45402.406999999999</v>
      </c>
      <c r="D92" s="35"/>
      <c r="E92">
        <f t="shared" si="13"/>
        <v>10622.001819364803</v>
      </c>
      <c r="F92">
        <f t="shared" si="14"/>
        <v>10622</v>
      </c>
      <c r="G92">
        <f t="shared" si="15"/>
        <v>1.1939999967580661E-3</v>
      </c>
      <c r="I92">
        <f t="shared" si="12"/>
        <v>1.1939999967580661E-3</v>
      </c>
      <c r="O92">
        <f t="shared" ca="1" si="16"/>
        <v>1.8891885608604969E-3</v>
      </c>
      <c r="Q92" s="2">
        <f t="shared" si="17"/>
        <v>30383.906999999999</v>
      </c>
      <c r="AA92">
        <v>6</v>
      </c>
      <c r="AB92" t="s">
        <v>25</v>
      </c>
      <c r="AD92" t="s">
        <v>27</v>
      </c>
    </row>
    <row r="93" spans="1:30" ht="12.75" customHeight="1">
      <c r="A93" t="s">
        <v>62</v>
      </c>
      <c r="B93" s="5"/>
      <c r="C93" s="41">
        <v>45427.351000000002</v>
      </c>
      <c r="D93" s="35"/>
      <c r="E93">
        <f t="shared" si="13"/>
        <v>10660.010392016738</v>
      </c>
      <c r="F93">
        <f t="shared" si="14"/>
        <v>10660</v>
      </c>
      <c r="G93">
        <f t="shared" si="15"/>
        <v>6.8200000023352914E-3</v>
      </c>
      <c r="I93">
        <f t="shared" si="12"/>
        <v>6.8200000023352914E-3</v>
      </c>
      <c r="O93">
        <f t="shared" ca="1" si="16"/>
        <v>1.9333009777807199E-3</v>
      </c>
      <c r="Q93" s="2">
        <f t="shared" si="17"/>
        <v>30408.851000000002</v>
      </c>
      <c r="AA93">
        <v>9</v>
      </c>
      <c r="AB93" t="s">
        <v>25</v>
      </c>
      <c r="AD93" t="s">
        <v>27</v>
      </c>
    </row>
    <row r="94" spans="1:30" ht="12.75" customHeight="1">
      <c r="A94" t="s">
        <v>62</v>
      </c>
      <c r="B94" s="5" t="s">
        <v>69</v>
      </c>
      <c r="C94" s="41">
        <v>45428.326000000001</v>
      </c>
      <c r="D94" s="35"/>
      <c r="E94">
        <f t="shared" si="13"/>
        <v>10661.496054233527</v>
      </c>
      <c r="F94">
        <f t="shared" si="14"/>
        <v>10661.5</v>
      </c>
      <c r="G94">
        <f t="shared" si="15"/>
        <v>-2.5894999998854473E-3</v>
      </c>
      <c r="I94">
        <f t="shared" si="12"/>
        <v>-2.5894999998854473E-3</v>
      </c>
      <c r="O94">
        <f t="shared" ca="1" si="16"/>
        <v>1.9350422573959913E-3</v>
      </c>
      <c r="Q94" s="2">
        <f t="shared" si="17"/>
        <v>30409.826000000001</v>
      </c>
      <c r="AA94">
        <v>6</v>
      </c>
      <c r="AB94" t="s">
        <v>25</v>
      </c>
      <c r="AD94" t="s">
        <v>27</v>
      </c>
    </row>
    <row r="95" spans="1:30" ht="12.75" customHeight="1">
      <c r="A95" t="s">
        <v>62</v>
      </c>
      <c r="B95" s="5"/>
      <c r="C95" s="41">
        <v>45431.273999999998</v>
      </c>
      <c r="D95" s="35"/>
      <c r="E95">
        <f t="shared" si="13"/>
        <v>10665.988087274649</v>
      </c>
      <c r="F95">
        <f t="shared" si="14"/>
        <v>10666</v>
      </c>
      <c r="G95">
        <f t="shared" si="15"/>
        <v>-7.8180000054999255E-3</v>
      </c>
      <c r="I95">
        <f t="shared" si="12"/>
        <v>-7.8180000054999255E-3</v>
      </c>
      <c r="O95">
        <f t="shared" ca="1" si="16"/>
        <v>1.9402660962418074E-3</v>
      </c>
      <c r="Q95" s="2">
        <f t="shared" si="17"/>
        <v>30412.773999999998</v>
      </c>
      <c r="AA95">
        <v>8</v>
      </c>
      <c r="AB95" t="s">
        <v>25</v>
      </c>
      <c r="AD95" t="s">
        <v>27</v>
      </c>
    </row>
    <row r="96" spans="1:30" ht="12.75" customHeight="1">
      <c r="A96" t="s">
        <v>63</v>
      </c>
      <c r="B96" s="5" t="s">
        <v>69</v>
      </c>
      <c r="C96" s="41">
        <v>45764.34</v>
      </c>
      <c r="D96" s="35"/>
      <c r="E96">
        <f t="shared" si="13"/>
        <v>11173.49944306713</v>
      </c>
      <c r="F96">
        <f t="shared" si="14"/>
        <v>11173.5</v>
      </c>
      <c r="G96">
        <f t="shared" si="15"/>
        <v>-3.6550000368151814E-4</v>
      </c>
      <c r="I96">
        <f t="shared" si="12"/>
        <v>-3.6550000368151814E-4</v>
      </c>
      <c r="O96">
        <f t="shared" ca="1" si="16"/>
        <v>2.5293990327421474E-3</v>
      </c>
      <c r="Q96" s="2">
        <f t="shared" si="17"/>
        <v>30745.839999999997</v>
      </c>
      <c r="AA96">
        <v>8</v>
      </c>
      <c r="AB96" t="s">
        <v>25</v>
      </c>
      <c r="AD96" t="s">
        <v>27</v>
      </c>
    </row>
    <row r="97" spans="1:30" ht="12.75" customHeight="1">
      <c r="A97" s="37" t="s">
        <v>89</v>
      </c>
      <c r="B97" s="5" t="s">
        <v>74</v>
      </c>
      <c r="C97" s="34">
        <v>46141.372069999998</v>
      </c>
      <c r="D97" s="35">
        <v>8.0000000000000007E-5</v>
      </c>
      <c r="E97">
        <f t="shared" si="13"/>
        <v>11748.004367085032</v>
      </c>
      <c r="F97">
        <f t="shared" si="14"/>
        <v>11748</v>
      </c>
      <c r="G97">
        <f t="shared" si="15"/>
        <v>2.865999995265156E-3</v>
      </c>
      <c r="J97">
        <f>+G97</f>
        <v>2.865999995265156E-3</v>
      </c>
      <c r="O97">
        <f t="shared" ca="1" si="16"/>
        <v>3.1963091253913011E-3</v>
      </c>
      <c r="Q97" s="2">
        <f t="shared" si="17"/>
        <v>31122.872069999998</v>
      </c>
      <c r="AA97">
        <v>6</v>
      </c>
      <c r="AB97" t="s">
        <v>25</v>
      </c>
      <c r="AD97" t="s">
        <v>27</v>
      </c>
    </row>
    <row r="98" spans="1:30" ht="12.75" customHeight="1">
      <c r="A98" s="37" t="s">
        <v>89</v>
      </c>
      <c r="B98" s="5" t="s">
        <v>69</v>
      </c>
      <c r="C98" s="34">
        <v>46142.35512</v>
      </c>
      <c r="D98" s="35">
        <v>1.2E-4</v>
      </c>
      <c r="E98">
        <f t="shared" si="13"/>
        <v>11749.502295538592</v>
      </c>
      <c r="F98">
        <f t="shared" si="14"/>
        <v>11749.5</v>
      </c>
      <c r="G98">
        <f t="shared" si="15"/>
        <v>1.5064999970491044E-3</v>
      </c>
      <c r="J98">
        <f>+G98</f>
        <v>1.5064999970491044E-3</v>
      </c>
      <c r="O98">
        <f t="shared" ca="1" si="16"/>
        <v>3.1980504050065726E-3</v>
      </c>
      <c r="Q98" s="2">
        <f t="shared" si="17"/>
        <v>31123.85512</v>
      </c>
      <c r="AA98">
        <v>7</v>
      </c>
      <c r="AB98" t="s">
        <v>25</v>
      </c>
      <c r="AD98" t="s">
        <v>27</v>
      </c>
    </row>
    <row r="99" spans="1:30" ht="12.75" customHeight="1">
      <c r="A99" s="37" t="s">
        <v>89</v>
      </c>
      <c r="B99" s="5" t="s">
        <v>69</v>
      </c>
      <c r="C99" s="34">
        <v>46144.325989999998</v>
      </c>
      <c r="D99" s="35">
        <v>8.0000000000000007E-5</v>
      </c>
      <c r="E99">
        <f t="shared" si="13"/>
        <v>11752.505420762389</v>
      </c>
      <c r="F99">
        <f t="shared" si="14"/>
        <v>11752.5</v>
      </c>
      <c r="G99">
        <f t="shared" si="15"/>
        <v>3.5574999928940088E-3</v>
      </c>
      <c r="J99">
        <f>+G99</f>
        <v>3.5574999928940088E-3</v>
      </c>
      <c r="O99">
        <f t="shared" ca="1" si="16"/>
        <v>3.2015329642371172E-3</v>
      </c>
      <c r="Q99" s="2">
        <f t="shared" si="17"/>
        <v>31125.825989999998</v>
      </c>
      <c r="AA99">
        <v>10</v>
      </c>
      <c r="AB99" t="s">
        <v>67</v>
      </c>
      <c r="AD99" t="s">
        <v>27</v>
      </c>
    </row>
    <row r="100" spans="1:30" ht="12.75" customHeight="1">
      <c r="A100" t="s">
        <v>64</v>
      </c>
      <c r="B100" s="5" t="s">
        <v>69</v>
      </c>
      <c r="C100" s="41">
        <v>46163.358</v>
      </c>
      <c r="D100" s="35"/>
      <c r="E100">
        <f t="shared" si="13"/>
        <v>11781.505562471713</v>
      </c>
      <c r="F100">
        <f t="shared" si="14"/>
        <v>11781.5</v>
      </c>
      <c r="G100">
        <f t="shared" si="15"/>
        <v>3.6504999952740036E-3</v>
      </c>
      <c r="I100">
        <f>+G100</f>
        <v>3.6504999952740036E-3</v>
      </c>
      <c r="O100">
        <f t="shared" ca="1" si="16"/>
        <v>3.235197703465708E-3</v>
      </c>
      <c r="Q100" s="2">
        <f t="shared" si="17"/>
        <v>31144.858</v>
      </c>
    </row>
    <row r="101" spans="1:30" ht="12.75" customHeight="1">
      <c r="A101" t="s">
        <v>64</v>
      </c>
      <c r="B101" s="5" t="s">
        <v>69</v>
      </c>
      <c r="C101" s="41">
        <v>46165.321000000004</v>
      </c>
      <c r="D101" s="35"/>
      <c r="E101">
        <f t="shared" si="13"/>
        <v>11784.496695734857</v>
      </c>
      <c r="F101">
        <f t="shared" si="14"/>
        <v>11784.5</v>
      </c>
      <c r="G101">
        <f t="shared" si="15"/>
        <v>-2.1684999956050888E-3</v>
      </c>
      <c r="I101">
        <f>+G101</f>
        <v>-2.1684999956050888E-3</v>
      </c>
      <c r="O101">
        <f t="shared" ca="1" si="16"/>
        <v>3.2386802626962509E-3</v>
      </c>
      <c r="Q101" s="2">
        <f t="shared" si="17"/>
        <v>31146.821000000004</v>
      </c>
    </row>
    <row r="102" spans="1:30" ht="12.75" customHeight="1">
      <c r="A102" t="s">
        <v>64</v>
      </c>
      <c r="B102" s="5"/>
      <c r="C102" s="41">
        <v>46166.313000000002</v>
      </c>
      <c r="D102" s="35"/>
      <c r="E102">
        <f t="shared" si="13"/>
        <v>11786.008261805682</v>
      </c>
      <c r="F102">
        <f t="shared" si="14"/>
        <v>11786</v>
      </c>
      <c r="G102">
        <f t="shared" si="15"/>
        <v>5.4220000019995496E-3</v>
      </c>
      <c r="I102">
        <f>+G102</f>
        <v>5.4220000019995496E-3</v>
      </c>
      <c r="O102">
        <f t="shared" ca="1" si="16"/>
        <v>3.2404215423115224E-3</v>
      </c>
      <c r="Q102" s="2">
        <f t="shared" si="17"/>
        <v>31147.813000000002</v>
      </c>
    </row>
    <row r="103" spans="1:30" ht="12.75" customHeight="1">
      <c r="A103" t="s">
        <v>64</v>
      </c>
      <c r="B103" s="5" t="s">
        <v>69</v>
      </c>
      <c r="C103" s="41">
        <v>46167.298000000003</v>
      </c>
      <c r="D103" s="35"/>
      <c r="E103">
        <f t="shared" si="13"/>
        <v>11787.509161583672</v>
      </c>
      <c r="F103">
        <f t="shared" si="14"/>
        <v>11787.5</v>
      </c>
      <c r="G103">
        <f t="shared" si="15"/>
        <v>6.012500001816079E-3</v>
      </c>
      <c r="I103">
        <f>+G103</f>
        <v>6.012500001816079E-3</v>
      </c>
      <c r="O103">
        <f t="shared" ca="1" si="16"/>
        <v>3.2421628219267955E-3</v>
      </c>
      <c r="Q103" s="2">
        <f t="shared" si="17"/>
        <v>31148.798000000003</v>
      </c>
    </row>
    <row r="104" spans="1:30" ht="12.75" customHeight="1">
      <c r="A104" s="37" t="s">
        <v>89</v>
      </c>
      <c r="B104" s="5" t="s">
        <v>69</v>
      </c>
      <c r="C104" s="34">
        <v>46493.464749999999</v>
      </c>
      <c r="D104" s="35">
        <v>1.2E-4</v>
      </c>
      <c r="E104">
        <f t="shared" si="13"/>
        <v>12284.507742966718</v>
      </c>
      <c r="F104">
        <f t="shared" si="14"/>
        <v>12284.5</v>
      </c>
      <c r="G104">
        <f t="shared" si="15"/>
        <v>5.0814999995054677E-3</v>
      </c>
      <c r="J104">
        <f t="shared" ref="J104:J109" si="18">+G104</f>
        <v>5.0814999995054677E-3</v>
      </c>
      <c r="O104">
        <f t="shared" ca="1" si="16"/>
        <v>3.8191068011202318E-3</v>
      </c>
      <c r="Q104" s="2">
        <f t="shared" si="17"/>
        <v>31474.964749999999</v>
      </c>
    </row>
    <row r="105" spans="1:30" ht="12.75" customHeight="1">
      <c r="A105" s="37" t="s">
        <v>89</v>
      </c>
      <c r="B105" s="5" t="s">
        <v>74</v>
      </c>
      <c r="C105" s="34">
        <v>46502.322789999998</v>
      </c>
      <c r="D105" s="35">
        <v>2.2000000000000001E-4</v>
      </c>
      <c r="E105">
        <f t="shared" si="13"/>
        <v>12298.005235626022</v>
      </c>
      <c r="F105">
        <f t="shared" si="14"/>
        <v>12298</v>
      </c>
      <c r="G105">
        <f t="shared" si="15"/>
        <v>3.4359999990556389E-3</v>
      </c>
      <c r="J105">
        <f t="shared" si="18"/>
        <v>3.4359999990556389E-3</v>
      </c>
      <c r="O105">
        <f t="shared" ca="1" si="16"/>
        <v>3.8347783176576784E-3</v>
      </c>
      <c r="Q105" s="2">
        <f t="shared" si="17"/>
        <v>31483.822789999998</v>
      </c>
    </row>
    <row r="106" spans="1:30" ht="12.75" customHeight="1">
      <c r="A106" s="37" t="s">
        <v>89</v>
      </c>
      <c r="B106" s="5" t="s">
        <v>69</v>
      </c>
      <c r="C106" s="34">
        <v>46503.30816</v>
      </c>
      <c r="D106" s="35">
        <v>1E-4</v>
      </c>
      <c r="E106">
        <f t="shared" si="13"/>
        <v>12299.506699193778</v>
      </c>
      <c r="F106">
        <f t="shared" si="14"/>
        <v>12299.5</v>
      </c>
      <c r="G106">
        <f t="shared" si="15"/>
        <v>4.3965000004391186E-3</v>
      </c>
      <c r="J106">
        <f t="shared" si="18"/>
        <v>4.3965000004391186E-3</v>
      </c>
      <c r="O106">
        <f t="shared" ca="1" si="16"/>
        <v>3.8365195972729499E-3</v>
      </c>
      <c r="Q106" s="2">
        <f t="shared" si="17"/>
        <v>31484.80816</v>
      </c>
    </row>
    <row r="107" spans="1:30" ht="12.75" customHeight="1">
      <c r="A107" s="37" t="s">
        <v>89</v>
      </c>
      <c r="B107" s="5" t="s">
        <v>74</v>
      </c>
      <c r="C107" s="34">
        <v>46521.354979999996</v>
      </c>
      <c r="D107" s="35">
        <v>1.1E-4</v>
      </c>
      <c r="E107">
        <f t="shared" si="13"/>
        <v>12327.00565161144</v>
      </c>
      <c r="F107">
        <f t="shared" si="14"/>
        <v>12327</v>
      </c>
      <c r="G107">
        <f t="shared" si="15"/>
        <v>3.7089999968884513E-3</v>
      </c>
      <c r="J107">
        <f t="shared" si="18"/>
        <v>3.7089999968884513E-3</v>
      </c>
      <c r="O107">
        <f t="shared" ca="1" si="16"/>
        <v>3.8684430568862692E-3</v>
      </c>
      <c r="Q107" s="2">
        <f t="shared" si="17"/>
        <v>31502.854979999996</v>
      </c>
    </row>
    <row r="108" spans="1:30" ht="12.75" customHeight="1">
      <c r="A108" s="37" t="s">
        <v>89</v>
      </c>
      <c r="B108" s="5" t="s">
        <v>69</v>
      </c>
      <c r="C108" s="34">
        <v>46522.339489999998</v>
      </c>
      <c r="D108" s="35">
        <v>6.0000000000000002E-5</v>
      </c>
      <c r="E108">
        <f t="shared" si="13"/>
        <v>12328.505804748933</v>
      </c>
      <c r="F108">
        <f t="shared" si="14"/>
        <v>12328.5</v>
      </c>
      <c r="G108">
        <f t="shared" si="15"/>
        <v>3.8094999981694855E-3</v>
      </c>
      <c r="J108">
        <f t="shared" si="18"/>
        <v>3.8094999981694855E-3</v>
      </c>
      <c r="O108">
        <f t="shared" ca="1" si="16"/>
        <v>3.8701843365015424E-3</v>
      </c>
      <c r="Q108" s="2">
        <f t="shared" si="17"/>
        <v>31503.839489999998</v>
      </c>
    </row>
    <row r="109" spans="1:30" ht="12.75" customHeight="1">
      <c r="A109" s="37" t="s">
        <v>89</v>
      </c>
      <c r="B109" s="5" t="s">
        <v>74</v>
      </c>
      <c r="C109" s="34">
        <v>46523.324130000001</v>
      </c>
      <c r="D109" s="35">
        <v>8.0000000000000007E-5</v>
      </c>
      <c r="E109">
        <f t="shared" si="13"/>
        <v>12330.006155974723</v>
      </c>
      <c r="F109">
        <f t="shared" si="14"/>
        <v>12330</v>
      </c>
      <c r="G109">
        <f t="shared" si="15"/>
        <v>4.0399999998044223E-3</v>
      </c>
      <c r="J109">
        <f t="shared" si="18"/>
        <v>4.0399999998044223E-3</v>
      </c>
      <c r="O109">
        <f t="shared" ca="1" si="16"/>
        <v>3.8719256161168138E-3</v>
      </c>
      <c r="Q109" s="2">
        <f t="shared" si="17"/>
        <v>31504.824130000001</v>
      </c>
    </row>
    <row r="110" spans="1:30" ht="12.75" customHeight="1">
      <c r="A110" t="s">
        <v>65</v>
      </c>
      <c r="B110" s="5"/>
      <c r="C110" s="41">
        <v>46523.332000000002</v>
      </c>
      <c r="D110" s="35"/>
      <c r="E110">
        <f t="shared" si="13"/>
        <v>12330.018147935387</v>
      </c>
      <c r="F110">
        <f t="shared" si="14"/>
        <v>12330</v>
      </c>
      <c r="G110">
        <f t="shared" si="15"/>
        <v>1.1910000001080334E-2</v>
      </c>
      <c r="I110">
        <f>+G110</f>
        <v>1.1910000001080334E-2</v>
      </c>
      <c r="O110">
        <f t="shared" ca="1" si="16"/>
        <v>3.8719256161168138E-3</v>
      </c>
      <c r="Q110" s="2">
        <f t="shared" si="17"/>
        <v>31504.832000000002</v>
      </c>
    </row>
    <row r="111" spans="1:30" ht="12.75" customHeight="1">
      <c r="A111" t="s">
        <v>66</v>
      </c>
      <c r="B111" s="5"/>
      <c r="C111" s="41">
        <v>46884.281000000003</v>
      </c>
      <c r="D111" s="35"/>
      <c r="E111">
        <f t="shared" si="13"/>
        <v>12880.01639561585</v>
      </c>
      <c r="F111">
        <f t="shared" si="14"/>
        <v>12880</v>
      </c>
      <c r="G111">
        <f t="shared" si="15"/>
        <v>1.0760000004665926E-2</v>
      </c>
      <c r="I111">
        <f>+G111</f>
        <v>1.0760000004665926E-2</v>
      </c>
      <c r="O111">
        <f t="shared" ca="1" si="16"/>
        <v>4.5103948083831912E-3</v>
      </c>
      <c r="Q111" s="2">
        <f t="shared" si="17"/>
        <v>31865.781000000003</v>
      </c>
    </row>
    <row r="112" spans="1:30" ht="12.75" customHeight="1">
      <c r="A112" t="s">
        <v>68</v>
      </c>
      <c r="B112" s="5"/>
      <c r="C112" s="41">
        <v>47613.377999999997</v>
      </c>
      <c r="D112" s="35"/>
      <c r="E112">
        <f t="shared" si="13"/>
        <v>13990.982411283101</v>
      </c>
      <c r="F112">
        <f t="shared" si="14"/>
        <v>13991</v>
      </c>
      <c r="G112">
        <f t="shared" si="15"/>
        <v>-1.1543000000528991E-2</v>
      </c>
      <c r="I112">
        <f>+G112</f>
        <v>-1.1543000000528991E-2</v>
      </c>
      <c r="O112">
        <f t="shared" ca="1" si="16"/>
        <v>5.8001025767612738E-3</v>
      </c>
      <c r="Q112" s="2">
        <f t="shared" si="17"/>
        <v>32594.877999999997</v>
      </c>
    </row>
    <row r="113" spans="1:17" ht="12.75" customHeight="1">
      <c r="A113" t="s">
        <v>89</v>
      </c>
      <c r="B113" s="5" t="s">
        <v>69</v>
      </c>
      <c r="C113" s="34">
        <v>48333.001600000003</v>
      </c>
      <c r="D113" s="35">
        <v>4.0000000000000002E-4</v>
      </c>
      <c r="E113">
        <f t="shared" si="13"/>
        <v>15087.513275725196</v>
      </c>
      <c r="F113">
        <f t="shared" si="14"/>
        <v>15087.5</v>
      </c>
      <c r="G113">
        <f t="shared" si="15"/>
        <v>8.7124999990919605E-3</v>
      </c>
      <c r="K113">
        <f t="shared" ref="K113:K134" si="19">+G113</f>
        <v>8.7124999990919605E-3</v>
      </c>
      <c r="O113">
        <f t="shared" ca="1" si="16"/>
        <v>7.0729779755250629E-3</v>
      </c>
      <c r="Q113" s="2">
        <f t="shared" si="17"/>
        <v>33314.501600000003</v>
      </c>
    </row>
    <row r="114" spans="1:17" ht="12.75" customHeight="1">
      <c r="A114" t="s">
        <v>89</v>
      </c>
      <c r="B114" s="5" t="s">
        <v>74</v>
      </c>
      <c r="C114" s="34">
        <v>48466.552900000002</v>
      </c>
      <c r="D114" s="35">
        <v>5.0000000000000001E-4</v>
      </c>
      <c r="E114">
        <f t="shared" si="13"/>
        <v>15291.012886405506</v>
      </c>
      <c r="F114">
        <f t="shared" si="14"/>
        <v>15291</v>
      </c>
      <c r="G114">
        <f t="shared" si="15"/>
        <v>8.4569999962695874E-3</v>
      </c>
      <c r="K114">
        <f t="shared" si="19"/>
        <v>8.4569999962695874E-3</v>
      </c>
      <c r="O114">
        <f t="shared" ca="1" si="16"/>
        <v>7.3092115766636243E-3</v>
      </c>
      <c r="Q114" s="2">
        <f t="shared" si="17"/>
        <v>33448.052900000002</v>
      </c>
    </row>
    <row r="115" spans="1:17" ht="12.75" customHeight="1">
      <c r="A115" t="s">
        <v>89</v>
      </c>
      <c r="B115" s="5" t="s">
        <v>74</v>
      </c>
      <c r="C115" s="34">
        <v>51993.369700000003</v>
      </c>
      <c r="D115" s="35">
        <v>2.9999999999999997E-4</v>
      </c>
      <c r="E115">
        <f t="shared" si="13"/>
        <v>20665.021568767876</v>
      </c>
      <c r="F115">
        <f t="shared" si="14"/>
        <v>20665</v>
      </c>
      <c r="G115">
        <f t="shared" si="15"/>
        <v>1.4155000004393514E-2</v>
      </c>
      <c r="K115">
        <f t="shared" si="19"/>
        <v>1.4155000004393514E-2</v>
      </c>
      <c r="O115">
        <f t="shared" ca="1" si="16"/>
        <v>1.3547636011644564E-2</v>
      </c>
      <c r="Q115" s="2">
        <f t="shared" si="17"/>
        <v>36974.869700000003</v>
      </c>
    </row>
    <row r="116" spans="1:17" ht="12.75" customHeight="1">
      <c r="A116" t="s">
        <v>89</v>
      </c>
      <c r="B116" s="5" t="s">
        <v>69</v>
      </c>
      <c r="C116" s="34">
        <v>52001.572500000002</v>
      </c>
      <c r="D116" s="35">
        <v>5.0000000000000001E-4</v>
      </c>
      <c r="E116">
        <f t="shared" si="13"/>
        <v>20677.520635467252</v>
      </c>
      <c r="F116">
        <f t="shared" si="14"/>
        <v>20677.5</v>
      </c>
      <c r="G116">
        <f t="shared" si="15"/>
        <v>1.3542499997129198E-2</v>
      </c>
      <c r="K116">
        <f t="shared" si="19"/>
        <v>1.3542499997129198E-2</v>
      </c>
      <c r="O116">
        <f t="shared" ca="1" si="16"/>
        <v>1.3562146675105162E-2</v>
      </c>
      <c r="Q116" s="2">
        <f t="shared" si="17"/>
        <v>36983.072500000002</v>
      </c>
    </row>
    <row r="117" spans="1:17" ht="12.75" customHeight="1">
      <c r="A117" t="s">
        <v>89</v>
      </c>
      <c r="B117" s="5" t="s">
        <v>74</v>
      </c>
      <c r="C117" s="34">
        <v>52075.403400000003</v>
      </c>
      <c r="D117" s="35">
        <v>6.9999999999999999E-4</v>
      </c>
      <c r="E117">
        <f t="shared" ref="E117:E134" si="20">+(C117-C$7)/C$8</f>
        <v>20790.020921171526</v>
      </c>
      <c r="F117">
        <f t="shared" ref="F117:F134" si="21">ROUND(2*E117,0)/2</f>
        <v>20790</v>
      </c>
      <c r="G117">
        <f t="shared" ref="G117:G134" si="22">+C117-(C$7+F117*C$8)</f>
        <v>1.3729999998759013E-2</v>
      </c>
      <c r="K117">
        <f t="shared" si="19"/>
        <v>1.3729999998759013E-2</v>
      </c>
      <c r="O117">
        <f t="shared" ref="O117:O134" ca="1" si="23">+C$11+C$12*$F117</f>
        <v>1.3692742646250556E-2</v>
      </c>
      <c r="Q117" s="2">
        <f t="shared" ref="Q117:Q134" si="24">+C117-15018.5</f>
        <v>37056.903400000003</v>
      </c>
    </row>
    <row r="118" spans="1:17" ht="12.75" customHeight="1">
      <c r="A118" t="s">
        <v>89</v>
      </c>
      <c r="B118" s="5" t="s">
        <v>69</v>
      </c>
      <c r="C118" s="34">
        <v>52097.388299999999</v>
      </c>
      <c r="D118" s="35">
        <v>4.0000000000000002E-4</v>
      </c>
      <c r="E118">
        <f t="shared" si="20"/>
        <v>20823.520547089392</v>
      </c>
      <c r="F118">
        <f t="shared" si="21"/>
        <v>20823.5</v>
      </c>
      <c r="G118">
        <f t="shared" si="22"/>
        <v>1.3484499999321997E-2</v>
      </c>
      <c r="K118">
        <f t="shared" si="19"/>
        <v>1.3484499999321997E-2</v>
      </c>
      <c r="O118">
        <f t="shared" ca="1" si="23"/>
        <v>1.3731631224324964E-2</v>
      </c>
      <c r="Q118" s="2">
        <f t="shared" si="24"/>
        <v>37078.888299999999</v>
      </c>
    </row>
    <row r="119" spans="1:17" ht="12.75" customHeight="1">
      <c r="A119" t="s">
        <v>89</v>
      </c>
      <c r="B119" s="5" t="s">
        <v>69</v>
      </c>
      <c r="C119" s="34">
        <v>52636.190399999999</v>
      </c>
      <c r="D119" s="35">
        <v>5.9999999999999995E-4</v>
      </c>
      <c r="E119">
        <f t="shared" si="20"/>
        <v>21644.523544317683</v>
      </c>
      <c r="F119">
        <f t="shared" si="21"/>
        <v>21644.5</v>
      </c>
      <c r="G119">
        <f t="shared" si="22"/>
        <v>1.5451499995833728E-2</v>
      </c>
      <c r="K119">
        <f t="shared" si="19"/>
        <v>1.5451499995833728E-2</v>
      </c>
      <c r="O119">
        <f t="shared" ca="1" si="23"/>
        <v>1.4684691600417138E-2</v>
      </c>
      <c r="Q119" s="2">
        <f t="shared" si="24"/>
        <v>37617.690399999999</v>
      </c>
    </row>
    <row r="120" spans="1:17" ht="12.75" customHeight="1">
      <c r="A120" t="s">
        <v>89</v>
      </c>
      <c r="B120" s="5" t="s">
        <v>74</v>
      </c>
      <c r="C120" s="34">
        <v>52647.675199999998</v>
      </c>
      <c r="D120" s="35">
        <v>2.9999999999999997E-4</v>
      </c>
      <c r="E120">
        <f t="shared" si="20"/>
        <v>21662.023578602191</v>
      </c>
      <c r="F120">
        <f t="shared" si="21"/>
        <v>21662</v>
      </c>
      <c r="G120">
        <f t="shared" si="22"/>
        <v>1.5473999999812804E-2</v>
      </c>
      <c r="K120">
        <f t="shared" si="19"/>
        <v>1.5473999999812804E-2</v>
      </c>
      <c r="O120">
        <f t="shared" ca="1" si="23"/>
        <v>1.4705006529261979E-2</v>
      </c>
      <c r="Q120" s="2">
        <f t="shared" si="24"/>
        <v>37629.175199999998</v>
      </c>
    </row>
    <row r="121" spans="1:17" ht="12.75" customHeight="1">
      <c r="A121" s="11" t="s">
        <v>73</v>
      </c>
      <c r="B121" s="12" t="s">
        <v>74</v>
      </c>
      <c r="C121" s="13">
        <v>52660.800900000002</v>
      </c>
      <c r="D121" s="11">
        <v>8.0000000000000004E-4</v>
      </c>
      <c r="E121">
        <f t="shared" si="20"/>
        <v>21682.023944303666</v>
      </c>
      <c r="F121">
        <f t="shared" si="21"/>
        <v>21682</v>
      </c>
      <c r="G121">
        <f t="shared" si="22"/>
        <v>1.5714000001025852E-2</v>
      </c>
      <c r="K121">
        <f t="shared" si="19"/>
        <v>1.5714000001025852E-2</v>
      </c>
      <c r="O121">
        <f t="shared" ca="1" si="23"/>
        <v>1.4728223590798938E-2</v>
      </c>
      <c r="Q121" s="2">
        <f t="shared" si="24"/>
        <v>37642.300900000002</v>
      </c>
    </row>
    <row r="122" spans="1:17" ht="12.75" customHeight="1">
      <c r="A122" t="s">
        <v>89</v>
      </c>
      <c r="B122" s="5" t="s">
        <v>69</v>
      </c>
      <c r="C122" s="34">
        <v>52963.670400000003</v>
      </c>
      <c r="D122" s="35">
        <v>5.0000000000000001E-4</v>
      </c>
      <c r="E122">
        <f t="shared" si="20"/>
        <v>22143.523198425046</v>
      </c>
      <c r="F122">
        <f t="shared" si="21"/>
        <v>22143.5</v>
      </c>
      <c r="G122">
        <f t="shared" si="22"/>
        <v>1.5224499999021646E-2</v>
      </c>
      <c r="K122">
        <f t="shared" si="19"/>
        <v>1.5224499999021646E-2</v>
      </c>
      <c r="O122">
        <f t="shared" ca="1" si="23"/>
        <v>1.526395728576427E-2</v>
      </c>
      <c r="Q122" s="2">
        <f t="shared" si="24"/>
        <v>37945.170400000003</v>
      </c>
    </row>
    <row r="123" spans="1:17" ht="12.75" customHeight="1">
      <c r="A123" t="s">
        <v>89</v>
      </c>
      <c r="B123" s="5" t="s">
        <v>74</v>
      </c>
      <c r="C123" s="34">
        <v>53031.595099999999</v>
      </c>
      <c r="D123" s="35">
        <v>4.0000000000000002E-4</v>
      </c>
      <c r="E123">
        <f t="shared" si="20"/>
        <v>22247.023875734634</v>
      </c>
      <c r="F123">
        <f t="shared" si="21"/>
        <v>22247</v>
      </c>
      <c r="G123">
        <f t="shared" si="22"/>
        <v>1.56689999930677E-2</v>
      </c>
      <c r="K123">
        <f t="shared" si="19"/>
        <v>1.56689999930677E-2</v>
      </c>
      <c r="O123">
        <f t="shared" ca="1" si="23"/>
        <v>1.5384105579218035E-2</v>
      </c>
      <c r="Q123" s="2">
        <f t="shared" si="24"/>
        <v>38013.095099999999</v>
      </c>
    </row>
    <row r="124" spans="1:17" ht="12.75" customHeight="1">
      <c r="A124" t="s">
        <v>89</v>
      </c>
      <c r="B124" s="5" t="s">
        <v>69</v>
      </c>
      <c r="C124" s="34">
        <v>53044.392800000001</v>
      </c>
      <c r="D124" s="35">
        <v>2.9999999999999997E-4</v>
      </c>
      <c r="E124">
        <f t="shared" si="20"/>
        <v>22266.52444942882</v>
      </c>
      <c r="F124">
        <f t="shared" si="21"/>
        <v>22266.5</v>
      </c>
      <c r="G124">
        <f t="shared" si="22"/>
        <v>1.6045500000473112E-2</v>
      </c>
      <c r="K124">
        <f t="shared" si="19"/>
        <v>1.6045500000473112E-2</v>
      </c>
      <c r="O124">
        <f t="shared" ca="1" si="23"/>
        <v>1.5406742214216571E-2</v>
      </c>
      <c r="Q124" s="2">
        <f t="shared" si="24"/>
        <v>38025.892800000001</v>
      </c>
    </row>
    <row r="125" spans="1:17" ht="12.75" customHeight="1">
      <c r="A125" t="s">
        <v>89</v>
      </c>
      <c r="B125" s="5" t="s">
        <v>74</v>
      </c>
      <c r="C125" s="34">
        <v>53055.220500000003</v>
      </c>
      <c r="D125" s="35">
        <v>2.9999999999999997E-4</v>
      </c>
      <c r="E125">
        <f t="shared" si="20"/>
        <v>22283.023223567023</v>
      </c>
      <c r="F125">
        <f t="shared" si="21"/>
        <v>22283</v>
      </c>
      <c r="G125">
        <f t="shared" si="22"/>
        <v>1.5241000000969507E-2</v>
      </c>
      <c r="K125">
        <f t="shared" si="19"/>
        <v>1.5241000000969507E-2</v>
      </c>
      <c r="O125">
        <f t="shared" ca="1" si="23"/>
        <v>1.542589628998456E-2</v>
      </c>
      <c r="Q125" s="2">
        <f t="shared" si="24"/>
        <v>38036.720500000003</v>
      </c>
    </row>
    <row r="126" spans="1:17" ht="12.75" customHeight="1">
      <c r="A126" s="14" t="s">
        <v>75</v>
      </c>
      <c r="B126" s="15" t="s">
        <v>74</v>
      </c>
      <c r="C126" s="16">
        <v>53378.764600000002</v>
      </c>
      <c r="D126" s="16">
        <v>2.9999999999999997E-4</v>
      </c>
      <c r="E126">
        <f t="shared" si="20"/>
        <v>22776.025525962519</v>
      </c>
      <c r="F126">
        <f t="shared" si="21"/>
        <v>22776</v>
      </c>
      <c r="G126">
        <f t="shared" si="22"/>
        <v>1.6752000003180001E-2</v>
      </c>
      <c r="K126">
        <f t="shared" si="19"/>
        <v>1.6752000003180001E-2</v>
      </c>
      <c r="O126">
        <f t="shared" ca="1" si="23"/>
        <v>1.5998196856870608E-2</v>
      </c>
      <c r="Q126" s="2">
        <f t="shared" si="24"/>
        <v>38360.264600000002</v>
      </c>
    </row>
    <row r="127" spans="1:17" ht="12.75" customHeight="1">
      <c r="A127" s="36" t="s">
        <v>88</v>
      </c>
      <c r="B127" s="5" t="s">
        <v>69</v>
      </c>
      <c r="C127" s="34">
        <v>54483.597500000003</v>
      </c>
      <c r="D127" s="35">
        <v>5.0000000000000001E-4</v>
      </c>
      <c r="E127">
        <f t="shared" si="20"/>
        <v>24459.521418677901</v>
      </c>
      <c r="F127">
        <f t="shared" si="21"/>
        <v>24459.5</v>
      </c>
      <c r="G127">
        <f t="shared" si="22"/>
        <v>1.4056500003789552E-2</v>
      </c>
      <c r="K127">
        <f t="shared" si="19"/>
        <v>1.4056500003789552E-2</v>
      </c>
      <c r="O127">
        <f t="shared" ca="1" si="23"/>
        <v>1.7952493011744147E-2</v>
      </c>
      <c r="Q127" s="2">
        <f t="shared" si="24"/>
        <v>39465.097500000003</v>
      </c>
    </row>
    <row r="128" spans="1:17" s="53" customFormat="1" ht="12" customHeight="1">
      <c r="A128" s="21" t="s">
        <v>88</v>
      </c>
      <c r="B128" s="51" t="s">
        <v>69</v>
      </c>
      <c r="C128" s="34">
        <v>56340.199670000002</v>
      </c>
      <c r="D128" s="52">
        <v>3.6999999999999999E-4</v>
      </c>
      <c r="E128" s="53">
        <f t="shared" si="20"/>
        <v>27288.530337222466</v>
      </c>
      <c r="F128" s="53">
        <f t="shared" si="21"/>
        <v>27288.5</v>
      </c>
      <c r="G128" s="53">
        <f t="shared" si="22"/>
        <v>1.9909499998902902E-2</v>
      </c>
      <c r="K128" s="53">
        <f t="shared" si="19"/>
        <v>1.9909499998902902E-2</v>
      </c>
      <c r="O128" s="53">
        <f t="shared" ca="1" si="23"/>
        <v>2.1236546366147024E-2</v>
      </c>
      <c r="Q128" s="54">
        <f t="shared" si="24"/>
        <v>41321.699670000002</v>
      </c>
    </row>
    <row r="129" spans="1:17" s="53" customFormat="1" ht="12" customHeight="1">
      <c r="A129" s="21" t="s">
        <v>88</v>
      </c>
      <c r="B129" s="51" t="s">
        <v>74</v>
      </c>
      <c r="C129" s="34">
        <v>56673.258909999997</v>
      </c>
      <c r="D129" s="52">
        <v>1.2E-4</v>
      </c>
      <c r="E129" s="53">
        <f t="shared" si="20"/>
        <v>27796.031392423571</v>
      </c>
      <c r="F129" s="53">
        <f t="shared" si="21"/>
        <v>27796</v>
      </c>
      <c r="G129" s="53">
        <f t="shared" si="22"/>
        <v>2.060199999687029E-2</v>
      </c>
      <c r="K129" s="53">
        <f t="shared" si="19"/>
        <v>2.060199999687029E-2</v>
      </c>
      <c r="O129" s="53">
        <f t="shared" ca="1" si="23"/>
        <v>2.1825679302647366E-2</v>
      </c>
      <c r="Q129" s="54">
        <f t="shared" si="24"/>
        <v>41654.758909999997</v>
      </c>
    </row>
    <row r="130" spans="1:17" s="53" customFormat="1" ht="12" customHeight="1">
      <c r="A130" s="21" t="s">
        <v>88</v>
      </c>
      <c r="B130" s="51" t="s">
        <v>74</v>
      </c>
      <c r="C130" s="34">
        <v>56673.258950000003</v>
      </c>
      <c r="D130" s="52">
        <v>2.4000000000000001E-4</v>
      </c>
      <c r="E130" s="53">
        <f t="shared" si="20"/>
        <v>27796.031453373827</v>
      </c>
      <c r="F130" s="53">
        <f t="shared" si="21"/>
        <v>27796</v>
      </c>
      <c r="G130" s="53">
        <f t="shared" si="22"/>
        <v>2.0642000003135763E-2</v>
      </c>
      <c r="K130" s="53">
        <f t="shared" si="19"/>
        <v>2.0642000003135763E-2</v>
      </c>
      <c r="O130" s="53">
        <f t="shared" ca="1" si="23"/>
        <v>2.1825679302647366E-2</v>
      </c>
      <c r="Q130" s="54">
        <f t="shared" si="24"/>
        <v>41654.758950000003</v>
      </c>
    </row>
    <row r="131" spans="1:17" s="53" customFormat="1" ht="12" customHeight="1">
      <c r="A131" s="21" t="s">
        <v>88</v>
      </c>
      <c r="B131" s="51" t="s">
        <v>74</v>
      </c>
      <c r="C131" s="34">
        <v>56673.259019999998</v>
      </c>
      <c r="D131" s="52">
        <v>1E-4</v>
      </c>
      <c r="E131" s="53">
        <f t="shared" si="20"/>
        <v>27796.031560036747</v>
      </c>
      <c r="F131" s="53">
        <f t="shared" si="21"/>
        <v>27796</v>
      </c>
      <c r="G131" s="53">
        <f t="shared" si="22"/>
        <v>2.0711999997729436E-2</v>
      </c>
      <c r="K131" s="53">
        <f t="shared" si="19"/>
        <v>2.0711999997729436E-2</v>
      </c>
      <c r="O131" s="53">
        <f t="shared" ca="1" si="23"/>
        <v>2.1825679302647366E-2</v>
      </c>
      <c r="Q131" s="54">
        <f t="shared" si="24"/>
        <v>41654.759019999998</v>
      </c>
    </row>
    <row r="132" spans="1:17" s="53" customFormat="1" ht="12" customHeight="1">
      <c r="A132" s="21" t="s">
        <v>88</v>
      </c>
      <c r="B132" s="51" t="s">
        <v>74</v>
      </c>
      <c r="C132" s="34">
        <v>56673.259279999998</v>
      </c>
      <c r="D132" s="52">
        <v>2.1000000000000001E-4</v>
      </c>
      <c r="E132" s="53">
        <f t="shared" si="20"/>
        <v>27796.031956213337</v>
      </c>
      <c r="F132" s="53">
        <f t="shared" si="21"/>
        <v>27796</v>
      </c>
      <c r="G132" s="53">
        <f t="shared" si="22"/>
        <v>2.0971999998437241E-2</v>
      </c>
      <c r="K132" s="53">
        <f t="shared" si="19"/>
        <v>2.0971999998437241E-2</v>
      </c>
      <c r="O132" s="53">
        <f t="shared" ca="1" si="23"/>
        <v>2.1825679302647366E-2</v>
      </c>
      <c r="Q132" s="54">
        <f t="shared" si="24"/>
        <v>41654.759279999998</v>
      </c>
    </row>
    <row r="133" spans="1:17" s="53" customFormat="1" ht="12" customHeight="1">
      <c r="A133" s="21" t="s">
        <v>88</v>
      </c>
      <c r="B133" s="51" t="s">
        <v>74</v>
      </c>
      <c r="C133" s="34">
        <v>56673.259279999998</v>
      </c>
      <c r="D133" s="52">
        <v>1.8000000000000001E-4</v>
      </c>
      <c r="E133" s="53">
        <f t="shared" si="20"/>
        <v>27796.031956213337</v>
      </c>
      <c r="F133" s="53">
        <f t="shared" si="21"/>
        <v>27796</v>
      </c>
      <c r="G133" s="53">
        <f t="shared" si="22"/>
        <v>2.0971999998437241E-2</v>
      </c>
      <c r="K133" s="53">
        <f t="shared" si="19"/>
        <v>2.0971999998437241E-2</v>
      </c>
      <c r="O133" s="53">
        <f t="shared" ca="1" si="23"/>
        <v>2.1825679302647366E-2</v>
      </c>
      <c r="Q133" s="54">
        <f t="shared" si="24"/>
        <v>41654.759279999998</v>
      </c>
    </row>
    <row r="134" spans="1:17" s="53" customFormat="1" ht="12" customHeight="1">
      <c r="A134" s="21" t="s">
        <v>88</v>
      </c>
      <c r="B134" s="51" t="s">
        <v>74</v>
      </c>
      <c r="C134" s="34">
        <v>57815.176760000002</v>
      </c>
      <c r="D134" s="52">
        <v>4.0000000000000002E-4</v>
      </c>
      <c r="E134" s="53">
        <f t="shared" si="20"/>
        <v>29536.035704653401</v>
      </c>
      <c r="F134" s="53">
        <f t="shared" si="21"/>
        <v>29536</v>
      </c>
      <c r="G134" s="53">
        <f t="shared" si="22"/>
        <v>2.3432000001776032E-2</v>
      </c>
      <c r="K134" s="53">
        <f t="shared" si="19"/>
        <v>2.3432000001776032E-2</v>
      </c>
      <c r="O134" s="53">
        <f t="shared" ca="1" si="23"/>
        <v>2.3845563656362818E-2</v>
      </c>
      <c r="Q134" s="54">
        <f t="shared" si="24"/>
        <v>42796.676760000002</v>
      </c>
    </row>
    <row r="135" spans="1:17" s="53" customFormat="1" ht="12" customHeight="1">
      <c r="A135" s="49" t="s">
        <v>99</v>
      </c>
      <c r="B135" s="50" t="s">
        <v>69</v>
      </c>
      <c r="C135" s="58">
        <v>58587.619200000001</v>
      </c>
      <c r="D135" s="57">
        <v>2.2000000000000001E-3</v>
      </c>
      <c r="E135" s="53">
        <f t="shared" ref="E135" si="25">+(C135-C$7)/C$8</f>
        <v>30713.049599785452</v>
      </c>
      <c r="F135" s="53">
        <f t="shared" ref="F135" si="26">ROUND(2*E135,0)/2</f>
        <v>30713</v>
      </c>
      <c r="G135" s="53">
        <f t="shared" ref="G135" si="27">+C135-(C$7+F135*C$8)</f>
        <v>3.2550999996601604E-2</v>
      </c>
      <c r="K135" s="53">
        <f t="shared" ref="K135" si="28">+G135</f>
        <v>3.2550999996601604E-2</v>
      </c>
      <c r="O135" s="53">
        <f t="shared" ref="O135" ca="1" si="29">+C$11+C$12*$F135</f>
        <v>2.5211887727812868E-2</v>
      </c>
      <c r="Q135" s="54">
        <f t="shared" ref="Q135" si="30">+C135-15018.5</f>
        <v>43569.119200000001</v>
      </c>
    </row>
    <row r="136" spans="1:17" s="53" customFormat="1" ht="12" customHeight="1">
      <c r="A136" s="55" t="s">
        <v>100</v>
      </c>
      <c r="B136" s="56" t="s">
        <v>69</v>
      </c>
      <c r="C136" s="57">
        <v>59918.865700000002</v>
      </c>
      <c r="D136" s="57">
        <v>2.9999999999999997E-4</v>
      </c>
      <c r="E136" s="53">
        <f t="shared" ref="E136:E137" si="31">+(C136-C$7)/C$8</f>
        <v>32741.544601103506</v>
      </c>
      <c r="F136" s="53">
        <f t="shared" ref="F136:F137" si="32">ROUND(2*E136,0)/2</f>
        <v>32741.5</v>
      </c>
      <c r="G136" s="53">
        <f t="shared" ref="G136:G137" si="33">+C136-(C$7+F136*C$8)</f>
        <v>2.9270499995618593E-2</v>
      </c>
      <c r="K136" s="53">
        <f t="shared" ref="K136:K137" si="34">+G136</f>
        <v>2.9270499995618593E-2</v>
      </c>
      <c r="O136" s="53">
        <f t="shared" ref="O136:O137" ca="1" si="35">+C$11+C$12*$F136</f>
        <v>2.7566678194198953E-2</v>
      </c>
      <c r="Q136" s="54">
        <f t="shared" ref="Q136:Q137" si="36">+C136-15018.5</f>
        <v>44900.365700000002</v>
      </c>
    </row>
    <row r="137" spans="1:17" s="53" customFormat="1" ht="12" customHeight="1">
      <c r="A137" s="55" t="s">
        <v>100</v>
      </c>
      <c r="B137" s="56" t="s">
        <v>69</v>
      </c>
      <c r="C137" s="57">
        <v>59991.708500000001</v>
      </c>
      <c r="D137" s="57">
        <v>5.9999999999999995E-4</v>
      </c>
      <c r="E137" s="53">
        <f t="shared" si="31"/>
        <v>32852.539263385814</v>
      </c>
      <c r="F137" s="53">
        <f t="shared" si="32"/>
        <v>32852.5</v>
      </c>
      <c r="G137" s="53">
        <f t="shared" si="33"/>
        <v>2.5767499995708931E-2</v>
      </c>
      <c r="K137" s="53">
        <f t="shared" si="34"/>
        <v>2.5767499995708931E-2</v>
      </c>
      <c r="O137" s="53">
        <f t="shared" ca="1" si="35"/>
        <v>2.7695532885729075E-2</v>
      </c>
      <c r="Q137" s="54">
        <f t="shared" si="36"/>
        <v>44973.208500000001</v>
      </c>
    </row>
    <row r="138" spans="1:17" s="53" customFormat="1" ht="12" customHeight="1">
      <c r="C138" s="52"/>
      <c r="D138" s="52"/>
    </row>
    <row r="139" spans="1:17" s="53" customFormat="1" ht="12" customHeight="1">
      <c r="C139" s="52"/>
      <c r="D139" s="52"/>
    </row>
    <row r="140" spans="1:17" s="53" customFormat="1" ht="12" customHeight="1">
      <c r="C140" s="52"/>
      <c r="D140" s="52"/>
    </row>
    <row r="141" spans="1:17" s="53" customFormat="1" ht="12" customHeight="1">
      <c r="C141" s="52"/>
      <c r="D141" s="52"/>
    </row>
    <row r="142" spans="1:17" s="53" customFormat="1" ht="12" customHeight="1">
      <c r="C142" s="52"/>
      <c r="D142" s="52"/>
    </row>
    <row r="143" spans="1:17" s="53" customFormat="1" ht="12" customHeight="1">
      <c r="C143" s="52"/>
      <c r="D143" s="52"/>
    </row>
    <row r="144" spans="1:17" s="53" customFormat="1" ht="12" customHeight="1">
      <c r="C144" s="52"/>
      <c r="D144" s="52"/>
    </row>
    <row r="145" spans="3:4" s="53" customFormat="1" ht="12" customHeight="1">
      <c r="C145" s="52"/>
      <c r="D145" s="52"/>
    </row>
    <row r="146" spans="3:4" s="53" customFormat="1" ht="12" customHeight="1">
      <c r="C146" s="52"/>
      <c r="D146" s="52"/>
    </row>
    <row r="147" spans="3:4" s="53" customFormat="1" ht="12" customHeight="1">
      <c r="C147" s="52"/>
      <c r="D147" s="52"/>
    </row>
    <row r="148" spans="3:4" s="53" customFormat="1" ht="12" customHeight="1">
      <c r="C148" s="52"/>
      <c r="D148" s="52"/>
    </row>
    <row r="149" spans="3:4" s="53" customFormat="1" ht="12" customHeight="1">
      <c r="C149" s="52"/>
      <c r="D149" s="52"/>
    </row>
    <row r="150" spans="3:4" ht="12.75" customHeight="1">
      <c r="C150" s="35"/>
      <c r="D150" s="35"/>
    </row>
    <row r="151" spans="3:4" ht="12.75" customHeight="1">
      <c r="C151" s="35"/>
      <c r="D151" s="35"/>
    </row>
    <row r="152" spans="3:4" ht="12.75" customHeight="1">
      <c r="C152" s="35"/>
      <c r="D152" s="35"/>
    </row>
    <row r="153" spans="3:4" ht="12.75" customHeight="1">
      <c r="C153" s="35"/>
      <c r="D153" s="35"/>
    </row>
    <row r="154" spans="3:4" ht="12.75" customHeight="1">
      <c r="C154" s="35"/>
      <c r="D154" s="35"/>
    </row>
    <row r="155" spans="3:4" ht="12.75" customHeight="1">
      <c r="C155" s="35"/>
      <c r="D155" s="35"/>
    </row>
    <row r="156" spans="3:4" ht="12.75" customHeight="1">
      <c r="C156" s="35"/>
      <c r="D156" s="35"/>
    </row>
    <row r="157" spans="3:4" ht="12.75" customHeight="1">
      <c r="C157" s="35"/>
      <c r="D157" s="35"/>
    </row>
    <row r="158" spans="3:4" ht="12.75" customHeight="1">
      <c r="C158" s="35"/>
      <c r="D158" s="35"/>
    </row>
    <row r="159" spans="3:4" ht="12.75" customHeight="1">
      <c r="C159" s="35"/>
      <c r="D159" s="35"/>
    </row>
    <row r="160" spans="3:4" ht="12.75" customHeight="1">
      <c r="C160" s="35"/>
      <c r="D160" s="35"/>
    </row>
    <row r="161" spans="3:4" ht="12.75" customHeight="1">
      <c r="C161" s="35"/>
      <c r="D161" s="35"/>
    </row>
    <row r="162" spans="3:4" ht="12.75" customHeight="1">
      <c r="C162" s="35"/>
      <c r="D162" s="35"/>
    </row>
    <row r="163" spans="3:4" ht="12.75" customHeight="1">
      <c r="C163" s="35"/>
      <c r="D163" s="35"/>
    </row>
    <row r="164" spans="3:4" ht="12.75" customHeight="1">
      <c r="C164" s="35"/>
      <c r="D164" s="35"/>
    </row>
    <row r="165" spans="3:4" ht="12.75" customHeight="1">
      <c r="C165" s="35"/>
      <c r="D165" s="35"/>
    </row>
    <row r="166" spans="3:4" ht="12.75" customHeight="1">
      <c r="C166" s="35"/>
      <c r="D166" s="35"/>
    </row>
    <row r="167" spans="3:4" ht="12.75" customHeight="1">
      <c r="C167" s="35"/>
      <c r="D167" s="35"/>
    </row>
    <row r="168" spans="3:4" ht="12.75" customHeight="1">
      <c r="C168" s="35"/>
      <c r="D168" s="35"/>
    </row>
    <row r="169" spans="3:4" ht="12.75" customHeight="1">
      <c r="C169" s="35"/>
      <c r="D169" s="35"/>
    </row>
    <row r="170" spans="3:4" ht="12.75" customHeight="1">
      <c r="C170" s="35"/>
      <c r="D170" s="35"/>
    </row>
    <row r="171" spans="3:4" ht="12.75" customHeight="1">
      <c r="C171" s="35"/>
      <c r="D171" s="35"/>
    </row>
    <row r="172" spans="3:4" ht="12.75" customHeight="1">
      <c r="C172" s="35"/>
      <c r="D172" s="35"/>
    </row>
    <row r="173" spans="3:4" ht="12.75" customHeight="1">
      <c r="C173" s="35"/>
      <c r="D173" s="35"/>
    </row>
    <row r="174" spans="3:4" ht="12.75" customHeight="1">
      <c r="C174" s="35"/>
      <c r="D174" s="35"/>
    </row>
    <row r="175" spans="3:4" ht="12.75" customHeight="1">
      <c r="C175" s="35"/>
      <c r="D175" s="35"/>
    </row>
    <row r="176" spans="3:4" ht="12.75" customHeight="1">
      <c r="C176" s="35"/>
      <c r="D176" s="35"/>
    </row>
    <row r="177" spans="3:4" ht="12.75" customHeight="1">
      <c r="C177" s="35"/>
      <c r="D177" s="35"/>
    </row>
    <row r="178" spans="3:4" ht="12.75" customHeight="1">
      <c r="C178" s="35"/>
      <c r="D178" s="35"/>
    </row>
    <row r="179" spans="3:4" ht="12.75" customHeight="1">
      <c r="C179" s="35"/>
      <c r="D179" s="35"/>
    </row>
    <row r="180" spans="3:4" ht="12.75" customHeight="1">
      <c r="C180" s="35"/>
      <c r="D180" s="35"/>
    </row>
    <row r="181" spans="3:4" ht="12.75" customHeight="1">
      <c r="C181" s="35"/>
      <c r="D181" s="35"/>
    </row>
    <row r="182" spans="3:4" ht="12.75" customHeight="1">
      <c r="C182" s="35"/>
      <c r="D182" s="35"/>
    </row>
    <row r="183" spans="3:4" ht="12.75" customHeight="1">
      <c r="C183" s="35"/>
      <c r="D183" s="35"/>
    </row>
    <row r="184" spans="3:4" ht="12.75" customHeight="1">
      <c r="C184" s="35"/>
      <c r="D184" s="35"/>
    </row>
    <row r="185" spans="3:4" ht="12.75" customHeight="1">
      <c r="C185" s="35"/>
      <c r="D185" s="35"/>
    </row>
    <row r="186" spans="3:4" ht="12.75" customHeight="1">
      <c r="C186" s="35"/>
      <c r="D186" s="35"/>
    </row>
    <row r="187" spans="3:4" ht="12.75" customHeight="1">
      <c r="C187" s="35"/>
      <c r="D187" s="35"/>
    </row>
    <row r="188" spans="3:4" ht="12.75" customHeight="1">
      <c r="C188" s="35"/>
      <c r="D188" s="35"/>
    </row>
    <row r="189" spans="3:4" ht="12.75" customHeight="1">
      <c r="C189" s="35"/>
      <c r="D189" s="35"/>
    </row>
    <row r="190" spans="3:4" ht="12.75" customHeight="1">
      <c r="C190" s="35"/>
      <c r="D190" s="35"/>
    </row>
    <row r="191" spans="3:4" ht="12.75" customHeight="1">
      <c r="C191" s="35"/>
      <c r="D191" s="35"/>
    </row>
    <row r="192" spans="3:4" ht="12.75" customHeight="1">
      <c r="C192" s="35"/>
      <c r="D192" s="35"/>
    </row>
    <row r="193" spans="3:4" ht="12.75" customHeight="1">
      <c r="C193" s="35"/>
      <c r="D193" s="35"/>
    </row>
    <row r="194" spans="3:4" ht="12.75" customHeight="1">
      <c r="C194" s="35"/>
      <c r="D194" s="35"/>
    </row>
    <row r="195" spans="3:4" ht="12.75" customHeight="1">
      <c r="C195" s="35"/>
      <c r="D195" s="35"/>
    </row>
    <row r="196" spans="3:4" ht="12.75" customHeight="1">
      <c r="C196" s="35"/>
      <c r="D196" s="35"/>
    </row>
    <row r="197" spans="3:4" ht="12.75" customHeight="1">
      <c r="C197" s="35"/>
      <c r="D197" s="35"/>
    </row>
    <row r="198" spans="3:4" ht="12.75" customHeight="1">
      <c r="C198" s="35"/>
      <c r="D198" s="35"/>
    </row>
    <row r="199" spans="3:4" ht="12.75" customHeight="1">
      <c r="C199" s="35"/>
      <c r="D199" s="35"/>
    </row>
    <row r="200" spans="3:4" ht="12.75" customHeight="1">
      <c r="C200" s="35"/>
      <c r="D200" s="35"/>
    </row>
    <row r="201" spans="3:4" ht="12.75" customHeight="1">
      <c r="C201" s="35"/>
      <c r="D201" s="35"/>
    </row>
    <row r="202" spans="3:4" ht="12.75" customHeight="1">
      <c r="C202" s="35"/>
      <c r="D202" s="35"/>
    </row>
    <row r="203" spans="3:4" ht="12.75" customHeight="1">
      <c r="C203" s="35"/>
      <c r="D203" s="35"/>
    </row>
    <row r="204" spans="3:4" ht="12.75" customHeight="1">
      <c r="C204" s="35"/>
      <c r="D204" s="35"/>
    </row>
    <row r="205" spans="3:4" ht="12.75" customHeight="1">
      <c r="C205" s="35"/>
      <c r="D205" s="35"/>
    </row>
    <row r="206" spans="3:4" ht="12.75" customHeight="1">
      <c r="C206" s="35"/>
      <c r="D206" s="35"/>
    </row>
    <row r="207" spans="3:4" ht="12.75" customHeight="1">
      <c r="C207" s="35"/>
      <c r="D207" s="35"/>
    </row>
    <row r="208" spans="3:4" ht="12.75" customHeight="1">
      <c r="C208" s="35"/>
      <c r="D208" s="35"/>
    </row>
    <row r="209" spans="3:4" ht="12.75" customHeight="1">
      <c r="C209" s="35"/>
      <c r="D209" s="35"/>
    </row>
    <row r="210" spans="3:4" ht="12.75" customHeight="1">
      <c r="C210" s="35"/>
      <c r="D210" s="35"/>
    </row>
    <row r="211" spans="3:4" ht="12.75" customHeight="1">
      <c r="C211" s="35"/>
      <c r="D211" s="35"/>
    </row>
    <row r="212" spans="3:4" ht="12.75" customHeight="1">
      <c r="C212" s="35"/>
      <c r="D212" s="35"/>
    </row>
    <row r="213" spans="3:4" ht="12.75" customHeight="1">
      <c r="C213" s="35"/>
      <c r="D213" s="35"/>
    </row>
    <row r="214" spans="3:4" ht="12.75" customHeight="1">
      <c r="C214" s="35"/>
      <c r="D214" s="35"/>
    </row>
    <row r="215" spans="3:4" ht="12.75" customHeight="1">
      <c r="C215" s="35"/>
      <c r="D215" s="35"/>
    </row>
    <row r="216" spans="3:4" ht="12.75" customHeight="1">
      <c r="C216" s="35"/>
      <c r="D216" s="35"/>
    </row>
    <row r="217" spans="3:4" ht="12.75" customHeight="1">
      <c r="C217" s="35"/>
      <c r="D217" s="35"/>
    </row>
    <row r="218" spans="3:4" ht="12.75" customHeight="1">
      <c r="C218" s="35"/>
      <c r="D218" s="35"/>
    </row>
    <row r="219" spans="3:4" ht="12.75" customHeight="1">
      <c r="C219" s="35"/>
      <c r="D219" s="35"/>
    </row>
    <row r="220" spans="3:4" ht="12.75" customHeight="1">
      <c r="C220" s="35"/>
      <c r="D220" s="35"/>
    </row>
    <row r="221" spans="3:4" ht="12.75" customHeight="1">
      <c r="C221" s="35"/>
      <c r="D221" s="35"/>
    </row>
    <row r="222" spans="3:4" ht="12.75" customHeight="1">
      <c r="C222" s="35"/>
      <c r="D222" s="35"/>
    </row>
    <row r="223" spans="3:4" ht="12.75" customHeight="1">
      <c r="C223" s="35"/>
      <c r="D223" s="35"/>
    </row>
    <row r="224" spans="3:4" ht="12.75" customHeight="1">
      <c r="C224" s="35"/>
      <c r="D224" s="35"/>
    </row>
    <row r="225" spans="3:4" ht="12.75" customHeight="1">
      <c r="C225" s="35"/>
      <c r="D225" s="35"/>
    </row>
    <row r="226" spans="3:4" ht="12.75" customHeight="1">
      <c r="C226" s="35"/>
      <c r="D226" s="35"/>
    </row>
    <row r="227" spans="3:4" ht="12.75" customHeight="1">
      <c r="C227" s="35"/>
      <c r="D227" s="35"/>
    </row>
    <row r="228" spans="3:4" ht="12.75" customHeight="1">
      <c r="C228" s="35"/>
      <c r="D228" s="35"/>
    </row>
    <row r="229" spans="3:4" ht="12.75" customHeight="1">
      <c r="C229" s="35"/>
      <c r="D229" s="35"/>
    </row>
    <row r="230" spans="3:4" ht="12.75" customHeight="1">
      <c r="C230" s="35"/>
      <c r="D230" s="35"/>
    </row>
    <row r="231" spans="3:4" ht="12.75" customHeight="1">
      <c r="C231" s="35"/>
      <c r="D231" s="35"/>
    </row>
    <row r="232" spans="3:4" ht="12.75" customHeight="1">
      <c r="C232" s="35"/>
      <c r="D232" s="35"/>
    </row>
    <row r="233" spans="3:4" ht="12.75" customHeight="1">
      <c r="C233" s="35"/>
      <c r="D233" s="35"/>
    </row>
    <row r="234" spans="3:4" ht="12.75" customHeight="1">
      <c r="C234" s="35"/>
      <c r="D234" s="35"/>
    </row>
    <row r="235" spans="3:4" ht="12.75" customHeight="1">
      <c r="C235" s="35"/>
      <c r="D235" s="35"/>
    </row>
    <row r="236" spans="3:4" ht="12.75" customHeight="1">
      <c r="C236" s="35"/>
      <c r="D236" s="35"/>
    </row>
    <row r="237" spans="3:4" ht="12.75" customHeight="1">
      <c r="C237" s="35"/>
      <c r="D237" s="35"/>
    </row>
    <row r="238" spans="3:4" ht="12.75" customHeight="1">
      <c r="C238" s="35"/>
      <c r="D238" s="35"/>
    </row>
    <row r="239" spans="3:4" ht="12.75" customHeight="1">
      <c r="C239" s="35"/>
      <c r="D239" s="35"/>
    </row>
    <row r="240" spans="3:4" ht="12.75" customHeight="1">
      <c r="C240" s="35"/>
      <c r="D240" s="35"/>
    </row>
    <row r="241" spans="3:4" ht="12.75" customHeight="1">
      <c r="C241" s="35"/>
      <c r="D241" s="35"/>
    </row>
    <row r="242" spans="3:4" ht="12.75" customHeight="1">
      <c r="C242" s="35"/>
      <c r="D242" s="35"/>
    </row>
    <row r="243" spans="3:4" ht="12.75" customHeight="1">
      <c r="C243" s="35"/>
      <c r="D243" s="35"/>
    </row>
    <row r="244" spans="3:4" ht="12.75" customHeight="1">
      <c r="C244" s="35"/>
      <c r="D244" s="35"/>
    </row>
    <row r="245" spans="3:4" ht="12.75" customHeight="1">
      <c r="C245" s="35"/>
      <c r="D245" s="35"/>
    </row>
    <row r="246" spans="3:4" ht="12.75" customHeight="1">
      <c r="C246" s="35"/>
      <c r="D246" s="35"/>
    </row>
    <row r="247" spans="3:4" ht="12.75" customHeight="1">
      <c r="C247" s="35"/>
      <c r="D247" s="35"/>
    </row>
    <row r="248" spans="3:4" ht="12.75" customHeight="1">
      <c r="C248" s="35"/>
      <c r="D248" s="35"/>
    </row>
    <row r="249" spans="3:4" ht="12.75" customHeight="1">
      <c r="C249" s="35"/>
      <c r="D249" s="35"/>
    </row>
    <row r="250" spans="3:4" ht="12.75" customHeight="1">
      <c r="C250" s="35"/>
      <c r="D250" s="35"/>
    </row>
    <row r="251" spans="3:4" ht="12.75" customHeight="1">
      <c r="C251" s="35"/>
      <c r="D251" s="35"/>
    </row>
    <row r="252" spans="3:4" ht="12.75" customHeight="1">
      <c r="C252" s="35"/>
      <c r="D252" s="35"/>
    </row>
    <row r="253" spans="3:4" ht="12.75" customHeight="1">
      <c r="C253" s="35"/>
      <c r="D253" s="35"/>
    </row>
    <row r="254" spans="3:4" ht="12.75" customHeight="1">
      <c r="C254" s="35"/>
      <c r="D254" s="35"/>
    </row>
    <row r="255" spans="3:4" ht="12.75" customHeight="1">
      <c r="C255" s="35"/>
      <c r="D255" s="35"/>
    </row>
    <row r="256" spans="3:4" ht="12.75" customHeight="1">
      <c r="C256" s="35"/>
      <c r="D256" s="35"/>
    </row>
    <row r="257" spans="3:4" ht="12.75" customHeight="1">
      <c r="C257" s="35"/>
      <c r="D257" s="35"/>
    </row>
    <row r="258" spans="3:4" ht="12.75" customHeight="1">
      <c r="C258" s="35"/>
      <c r="D258" s="35"/>
    </row>
    <row r="259" spans="3:4" ht="12.75" customHeight="1">
      <c r="C259" s="35"/>
      <c r="D259" s="35"/>
    </row>
    <row r="260" spans="3:4" ht="12.75" customHeight="1">
      <c r="C260" s="35"/>
      <c r="D260" s="35"/>
    </row>
    <row r="261" spans="3:4" ht="12.75" customHeight="1">
      <c r="C261" s="35"/>
      <c r="D261" s="35"/>
    </row>
    <row r="262" spans="3:4" ht="12.75" customHeight="1">
      <c r="C262" s="35"/>
      <c r="D262" s="35"/>
    </row>
    <row r="263" spans="3:4" ht="12.75" customHeight="1">
      <c r="C263" s="35"/>
      <c r="D263" s="35"/>
    </row>
    <row r="264" spans="3:4" ht="12.75" customHeight="1">
      <c r="C264" s="35"/>
      <c r="D264" s="35"/>
    </row>
    <row r="265" spans="3:4" ht="12.75" customHeight="1">
      <c r="C265" s="35"/>
      <c r="D265" s="35"/>
    </row>
    <row r="266" spans="3:4" ht="12.75" customHeight="1">
      <c r="C266" s="35"/>
      <c r="D266" s="35"/>
    </row>
    <row r="267" spans="3:4" ht="12.75" customHeight="1">
      <c r="C267" s="35"/>
      <c r="D267" s="35"/>
    </row>
    <row r="268" spans="3:4" ht="12.75" customHeight="1">
      <c r="C268" s="35"/>
      <c r="D268" s="35"/>
    </row>
    <row r="269" spans="3:4" ht="12.75" customHeight="1">
      <c r="C269" s="35"/>
      <c r="D269" s="35"/>
    </row>
    <row r="270" spans="3:4" ht="12.75" customHeight="1">
      <c r="C270" s="35"/>
      <c r="D270" s="35"/>
    </row>
    <row r="271" spans="3:4" ht="12.75" customHeight="1">
      <c r="C271" s="35"/>
      <c r="D271" s="35"/>
    </row>
    <row r="272" spans="3:4" ht="12.75" customHeight="1">
      <c r="C272" s="35"/>
      <c r="D272" s="35"/>
    </row>
    <row r="273" spans="3:4" ht="12.75" customHeight="1">
      <c r="C273" s="35"/>
      <c r="D273" s="35"/>
    </row>
    <row r="274" spans="3:4" ht="12.75" customHeight="1">
      <c r="C274" s="35"/>
      <c r="D274" s="35"/>
    </row>
    <row r="275" spans="3:4" ht="12.75" customHeight="1">
      <c r="C275" s="35"/>
      <c r="D275" s="35"/>
    </row>
    <row r="276" spans="3:4" ht="12.75" customHeight="1">
      <c r="C276" s="35"/>
      <c r="D276" s="35"/>
    </row>
    <row r="277" spans="3:4" ht="12.75" customHeight="1">
      <c r="C277" s="35"/>
      <c r="D277" s="35"/>
    </row>
    <row r="278" spans="3:4" ht="12.75" customHeight="1">
      <c r="C278" s="35"/>
      <c r="D278" s="35"/>
    </row>
    <row r="279" spans="3:4" ht="12.75" customHeight="1">
      <c r="C279" s="35"/>
      <c r="D279" s="35"/>
    </row>
    <row r="280" spans="3:4" ht="12.75" customHeight="1">
      <c r="C280" s="35"/>
      <c r="D280" s="35"/>
    </row>
    <row r="281" spans="3:4" ht="12.75" customHeight="1">
      <c r="C281" s="35"/>
      <c r="D281" s="35"/>
    </row>
    <row r="282" spans="3:4" ht="12.75" customHeight="1">
      <c r="C282" s="35"/>
      <c r="D282" s="35"/>
    </row>
    <row r="283" spans="3:4" ht="12.75" customHeight="1">
      <c r="C283" s="35"/>
      <c r="D283" s="35"/>
    </row>
    <row r="284" spans="3:4" ht="12.75" customHeight="1">
      <c r="C284" s="35"/>
      <c r="D284" s="35"/>
    </row>
    <row r="285" spans="3:4" ht="12.75" customHeight="1">
      <c r="C285" s="35"/>
      <c r="D285" s="35"/>
    </row>
    <row r="286" spans="3:4" ht="12.75" customHeight="1">
      <c r="C286" s="35"/>
      <c r="D286" s="35"/>
    </row>
    <row r="287" spans="3:4" ht="12.75" customHeight="1">
      <c r="C287" s="35"/>
      <c r="D287" s="35"/>
    </row>
    <row r="288" spans="3:4" ht="12.75" customHeight="1">
      <c r="C288" s="35"/>
      <c r="D288" s="35"/>
    </row>
    <row r="289" spans="3:4" ht="12.75" customHeight="1">
      <c r="C289" s="35"/>
      <c r="D289" s="35"/>
    </row>
    <row r="290" spans="3:4" ht="12.75" customHeight="1">
      <c r="C290" s="35"/>
      <c r="D290" s="35"/>
    </row>
    <row r="291" spans="3:4" ht="12.75" customHeight="1">
      <c r="C291" s="35"/>
      <c r="D291" s="35"/>
    </row>
    <row r="292" spans="3:4" ht="12.75" customHeight="1">
      <c r="C292" s="35"/>
      <c r="D292" s="35"/>
    </row>
    <row r="293" spans="3:4" ht="12.75" customHeight="1">
      <c r="C293" s="35"/>
      <c r="D293" s="35"/>
    </row>
    <row r="294" spans="3:4" ht="12.75" customHeight="1">
      <c r="C294" s="35"/>
      <c r="D294" s="35"/>
    </row>
    <row r="295" spans="3:4" ht="12.75" customHeight="1">
      <c r="C295" s="35"/>
      <c r="D295" s="35"/>
    </row>
    <row r="296" spans="3:4" ht="12.75" customHeight="1">
      <c r="C296" s="35"/>
      <c r="D296" s="35"/>
    </row>
    <row r="297" spans="3:4" ht="12.75" customHeight="1">
      <c r="C297" s="35"/>
      <c r="D297" s="35"/>
    </row>
    <row r="298" spans="3:4" ht="12.75" customHeight="1">
      <c r="C298" s="35"/>
      <c r="D298" s="35"/>
    </row>
    <row r="299" spans="3:4" ht="12.75" customHeight="1">
      <c r="C299" s="35"/>
      <c r="D299" s="35"/>
    </row>
    <row r="300" spans="3:4" ht="12.75" customHeight="1">
      <c r="C300" s="35"/>
      <c r="D300" s="35"/>
    </row>
    <row r="301" spans="3:4" ht="12.75" customHeight="1">
      <c r="C301" s="35"/>
      <c r="D301" s="35"/>
    </row>
    <row r="302" spans="3:4" ht="12.75" customHeight="1">
      <c r="C302" s="35"/>
      <c r="D302" s="35"/>
    </row>
    <row r="303" spans="3:4" ht="12.75" customHeight="1">
      <c r="C303" s="35"/>
      <c r="D303" s="35"/>
    </row>
    <row r="304" spans="3:4" ht="12.75" customHeight="1">
      <c r="C304" s="35"/>
      <c r="D304" s="35"/>
    </row>
    <row r="305" spans="3:4" ht="12.75" customHeight="1">
      <c r="C305" s="35"/>
      <c r="D305" s="35"/>
    </row>
    <row r="306" spans="3:4" ht="12.75" customHeight="1">
      <c r="C306" s="35"/>
      <c r="D306" s="35"/>
    </row>
    <row r="307" spans="3:4" ht="12.75" customHeight="1">
      <c r="C307" s="35"/>
      <c r="D307" s="35"/>
    </row>
    <row r="308" spans="3:4" ht="12.75" customHeight="1">
      <c r="C308" s="35"/>
      <c r="D308" s="35"/>
    </row>
    <row r="309" spans="3:4" ht="12.75" customHeight="1">
      <c r="C309" s="35"/>
      <c r="D309" s="35"/>
    </row>
    <row r="310" spans="3:4" ht="12.75" customHeight="1">
      <c r="C310" s="35"/>
      <c r="D310" s="35"/>
    </row>
    <row r="311" spans="3:4" ht="12.75" customHeight="1">
      <c r="C311" s="35"/>
      <c r="D311" s="35"/>
    </row>
    <row r="312" spans="3:4" ht="12.75" customHeight="1">
      <c r="C312" s="35"/>
      <c r="D312" s="35"/>
    </row>
    <row r="313" spans="3:4" ht="12.75" customHeight="1">
      <c r="C313" s="35"/>
      <c r="D313" s="35"/>
    </row>
    <row r="314" spans="3:4" ht="12.75" customHeight="1">
      <c r="C314" s="35"/>
      <c r="D314" s="35"/>
    </row>
    <row r="315" spans="3:4" ht="12.75" customHeight="1">
      <c r="C315" s="35"/>
      <c r="D315" s="35"/>
    </row>
    <row r="316" spans="3:4" ht="12.75" customHeight="1">
      <c r="C316" s="35"/>
      <c r="D316" s="35"/>
    </row>
    <row r="317" spans="3:4" ht="12.75" customHeight="1">
      <c r="C317" s="35"/>
      <c r="D317" s="35"/>
    </row>
    <row r="318" spans="3:4" ht="12.75" customHeight="1">
      <c r="C318" s="35"/>
      <c r="D318" s="35"/>
    </row>
    <row r="319" spans="3:4" ht="12.75" customHeight="1">
      <c r="C319" s="35"/>
      <c r="D319" s="35"/>
    </row>
    <row r="320" spans="3:4" ht="12.75" customHeight="1">
      <c r="C320" s="35"/>
      <c r="D320" s="35"/>
    </row>
    <row r="321" spans="3:4" ht="12.75" customHeight="1">
      <c r="C321" s="35"/>
      <c r="D321" s="35"/>
    </row>
    <row r="322" spans="3:4" ht="12.75" customHeight="1">
      <c r="C322" s="35"/>
      <c r="D322" s="35"/>
    </row>
    <row r="323" spans="3:4" ht="12.75" customHeight="1">
      <c r="C323" s="35"/>
      <c r="D323" s="35"/>
    </row>
    <row r="324" spans="3:4" ht="12.75" customHeight="1">
      <c r="C324" s="35"/>
      <c r="D324" s="35"/>
    </row>
    <row r="325" spans="3:4" ht="12.75" customHeight="1">
      <c r="C325" s="35"/>
      <c r="D325" s="35"/>
    </row>
    <row r="326" spans="3:4" ht="12.75" customHeight="1">
      <c r="C326" s="35"/>
      <c r="D326" s="35"/>
    </row>
    <row r="327" spans="3:4" ht="12.75" customHeight="1">
      <c r="C327" s="35"/>
      <c r="D327" s="35"/>
    </row>
    <row r="328" spans="3:4" ht="12.75" customHeight="1">
      <c r="C328" s="35"/>
      <c r="D328" s="35"/>
    </row>
    <row r="329" spans="3:4" ht="12.75" customHeight="1">
      <c r="C329" s="35"/>
      <c r="D329" s="35"/>
    </row>
    <row r="330" spans="3:4" ht="12.75" customHeight="1">
      <c r="C330" s="35"/>
      <c r="D330" s="35"/>
    </row>
    <row r="331" spans="3:4" ht="12.75" customHeight="1">
      <c r="C331" s="35"/>
      <c r="D331" s="35"/>
    </row>
    <row r="332" spans="3:4" ht="12.75" customHeight="1">
      <c r="C332" s="35"/>
      <c r="D332" s="35"/>
    </row>
    <row r="333" spans="3:4" ht="12.75" customHeight="1">
      <c r="C333" s="35"/>
      <c r="D333" s="35"/>
    </row>
    <row r="334" spans="3:4" ht="12.75" customHeight="1">
      <c r="C334" s="35"/>
      <c r="D334" s="35"/>
    </row>
    <row r="335" spans="3:4" ht="12.75" customHeight="1">
      <c r="C335" s="35"/>
      <c r="D335" s="35"/>
    </row>
    <row r="336" spans="3:4" ht="12.75" customHeight="1">
      <c r="C336" s="35"/>
      <c r="D336" s="35"/>
    </row>
    <row r="337" spans="3:4" ht="12.75" customHeight="1">
      <c r="C337" s="35"/>
      <c r="D337" s="35"/>
    </row>
    <row r="338" spans="3:4" ht="12.75" customHeight="1">
      <c r="C338" s="35"/>
      <c r="D338" s="35"/>
    </row>
    <row r="339" spans="3:4" ht="12.75" customHeight="1">
      <c r="C339" s="35"/>
      <c r="D339" s="35"/>
    </row>
    <row r="340" spans="3:4" ht="12.75" customHeight="1">
      <c r="C340" s="35"/>
      <c r="D340" s="35"/>
    </row>
    <row r="341" spans="3:4" ht="12.75" customHeight="1">
      <c r="C341" s="35"/>
      <c r="D341" s="35"/>
    </row>
    <row r="342" spans="3:4" ht="12.75" customHeight="1">
      <c r="C342" s="35"/>
      <c r="D342" s="35"/>
    </row>
    <row r="343" spans="3:4" ht="12.75" customHeight="1">
      <c r="C343" s="35"/>
      <c r="D343" s="35"/>
    </row>
    <row r="344" spans="3:4" ht="12.75" customHeight="1">
      <c r="C344" s="35"/>
      <c r="D344" s="35"/>
    </row>
    <row r="345" spans="3:4" ht="12.75" customHeight="1">
      <c r="C345" s="35"/>
      <c r="D345" s="35"/>
    </row>
    <row r="346" spans="3:4" ht="12.75" customHeight="1">
      <c r="C346" s="35"/>
      <c r="D346" s="35"/>
    </row>
    <row r="347" spans="3:4" ht="12.75" customHeight="1">
      <c r="C347" s="35"/>
      <c r="D347" s="35"/>
    </row>
    <row r="348" spans="3:4" ht="12.75" customHeight="1">
      <c r="C348" s="35"/>
      <c r="D348" s="35"/>
    </row>
    <row r="349" spans="3:4" ht="12.75" customHeight="1">
      <c r="C349" s="35"/>
      <c r="D349" s="35"/>
    </row>
    <row r="350" spans="3:4" ht="12.75" customHeight="1">
      <c r="C350" s="35"/>
      <c r="D350" s="35"/>
    </row>
    <row r="351" spans="3:4" ht="12.75" customHeight="1">
      <c r="C351" s="35"/>
      <c r="D351" s="35"/>
    </row>
    <row r="352" spans="3:4" ht="12.75" customHeight="1">
      <c r="C352" s="35"/>
      <c r="D352" s="35"/>
    </row>
    <row r="353" spans="3:4" ht="12.75" customHeight="1">
      <c r="C353" s="35"/>
      <c r="D353" s="35"/>
    </row>
    <row r="354" spans="3:4" ht="12.75" customHeight="1">
      <c r="C354" s="35"/>
      <c r="D354" s="35"/>
    </row>
    <row r="355" spans="3:4" ht="12.75" customHeight="1">
      <c r="C355" s="35"/>
      <c r="D355" s="35"/>
    </row>
    <row r="356" spans="3:4" ht="12.75" customHeight="1">
      <c r="C356" s="35"/>
      <c r="D356" s="35"/>
    </row>
    <row r="357" spans="3:4" ht="12.75" customHeight="1">
      <c r="C357" s="35"/>
      <c r="D357" s="35"/>
    </row>
    <row r="358" spans="3:4" ht="12.75" customHeight="1">
      <c r="C358" s="35"/>
      <c r="D358" s="35"/>
    </row>
    <row r="359" spans="3:4" ht="12.75" customHeight="1">
      <c r="C359" s="35"/>
      <c r="D359" s="35"/>
    </row>
    <row r="360" spans="3:4" ht="12.75" customHeight="1">
      <c r="C360" s="35"/>
      <c r="D360" s="35"/>
    </row>
    <row r="361" spans="3:4" ht="12.75" customHeight="1">
      <c r="C361" s="35"/>
      <c r="D361" s="35"/>
    </row>
    <row r="362" spans="3:4" ht="12.75" customHeight="1">
      <c r="C362" s="35"/>
      <c r="D362" s="35"/>
    </row>
    <row r="363" spans="3:4" ht="12.75" customHeight="1">
      <c r="C363" s="35"/>
      <c r="D363" s="35"/>
    </row>
    <row r="364" spans="3:4" ht="12.75" customHeight="1">
      <c r="C364" s="35"/>
      <c r="D364" s="35"/>
    </row>
    <row r="365" spans="3:4" ht="12.75" customHeight="1">
      <c r="C365" s="35"/>
      <c r="D365" s="35"/>
    </row>
    <row r="366" spans="3:4" ht="12.75" customHeight="1">
      <c r="C366" s="35"/>
      <c r="D366" s="35"/>
    </row>
    <row r="367" spans="3:4" ht="12.75" customHeight="1">
      <c r="C367" s="35"/>
      <c r="D367" s="35"/>
    </row>
    <row r="368" spans="3:4" ht="12.75" customHeight="1">
      <c r="C368" s="35"/>
      <c r="D368" s="35"/>
    </row>
    <row r="369" spans="3:4" ht="12.75" customHeight="1">
      <c r="C369" s="35"/>
      <c r="D369" s="35"/>
    </row>
    <row r="370" spans="3:4" ht="12.75" customHeight="1">
      <c r="C370" s="35"/>
      <c r="D370" s="35"/>
    </row>
    <row r="371" spans="3:4" ht="12.75" customHeight="1">
      <c r="C371" s="35"/>
      <c r="D371" s="35"/>
    </row>
    <row r="372" spans="3:4" ht="12.75" customHeight="1">
      <c r="C372" s="35"/>
      <c r="D372" s="35"/>
    </row>
    <row r="373" spans="3:4" ht="12.75" customHeight="1">
      <c r="C373" s="35"/>
      <c r="D373" s="35"/>
    </row>
    <row r="374" spans="3:4" ht="12.75" customHeight="1">
      <c r="C374" s="35"/>
      <c r="D374" s="35"/>
    </row>
    <row r="375" spans="3:4" ht="12.75" customHeight="1">
      <c r="C375" s="35"/>
      <c r="D375" s="35"/>
    </row>
    <row r="376" spans="3:4" ht="12.75" customHeight="1">
      <c r="C376" s="35"/>
      <c r="D376" s="35"/>
    </row>
    <row r="377" spans="3:4" ht="12.75" customHeight="1">
      <c r="C377" s="35"/>
      <c r="D377" s="35"/>
    </row>
    <row r="378" spans="3:4" ht="12.75" customHeight="1">
      <c r="C378" s="35"/>
      <c r="D378" s="35"/>
    </row>
    <row r="379" spans="3:4" ht="12.75" customHeight="1">
      <c r="C379" s="35"/>
      <c r="D379" s="35"/>
    </row>
    <row r="380" spans="3:4" ht="12.75" customHeight="1">
      <c r="C380" s="35"/>
      <c r="D380" s="35"/>
    </row>
    <row r="381" spans="3:4" ht="12.75" customHeight="1">
      <c r="C381" s="35"/>
      <c r="D381" s="35"/>
    </row>
    <row r="382" spans="3:4" ht="12.75" customHeight="1">
      <c r="C382" s="35"/>
      <c r="D382" s="35"/>
    </row>
    <row r="383" spans="3:4" ht="12.75" customHeight="1">
      <c r="C383" s="35"/>
      <c r="D383" s="35"/>
    </row>
    <row r="384" spans="3:4" ht="12.75" customHeight="1">
      <c r="C384" s="35"/>
      <c r="D384" s="35"/>
    </row>
    <row r="385" spans="3:4" ht="12.75" customHeight="1">
      <c r="C385" s="35"/>
      <c r="D385" s="35"/>
    </row>
    <row r="386" spans="3:4" ht="12.75" customHeight="1">
      <c r="C386" s="35"/>
      <c r="D386" s="35"/>
    </row>
    <row r="387" spans="3:4" ht="12.75" customHeight="1">
      <c r="C387" s="35"/>
      <c r="D387" s="35"/>
    </row>
    <row r="388" spans="3:4" ht="12.75" customHeight="1">
      <c r="C388" s="35"/>
      <c r="D388" s="35"/>
    </row>
    <row r="389" spans="3:4" ht="12.75" customHeight="1">
      <c r="C389" s="35"/>
      <c r="D389" s="35"/>
    </row>
    <row r="390" spans="3:4" ht="12.75" customHeight="1">
      <c r="C390" s="35"/>
      <c r="D390" s="35"/>
    </row>
    <row r="391" spans="3:4" ht="12.75" customHeight="1">
      <c r="C391" s="35"/>
      <c r="D391" s="35"/>
    </row>
    <row r="392" spans="3:4" ht="12.75" customHeight="1">
      <c r="C392" s="35"/>
      <c r="D392" s="35"/>
    </row>
    <row r="393" spans="3:4" ht="12.75" customHeight="1">
      <c r="C393" s="35"/>
      <c r="D393" s="35"/>
    </row>
    <row r="394" spans="3:4" ht="12.75" customHeight="1">
      <c r="C394" s="35"/>
      <c r="D394" s="35"/>
    </row>
    <row r="395" spans="3:4" ht="12.75" customHeight="1">
      <c r="C395" s="35"/>
      <c r="D395" s="35"/>
    </row>
    <row r="396" spans="3:4" ht="12.75" customHeight="1">
      <c r="C396" s="35"/>
      <c r="D396" s="35"/>
    </row>
    <row r="397" spans="3:4" ht="12.75" customHeight="1">
      <c r="C397" s="35"/>
      <c r="D397" s="35"/>
    </row>
    <row r="398" spans="3:4" ht="12.75" customHeight="1">
      <c r="C398" s="35"/>
      <c r="D398" s="35"/>
    </row>
    <row r="399" spans="3:4" ht="12.75" customHeight="1">
      <c r="C399" s="35"/>
      <c r="D399" s="35"/>
    </row>
    <row r="400" spans="3:4" ht="12.75" customHeight="1">
      <c r="C400" s="35"/>
      <c r="D400" s="35"/>
    </row>
    <row r="401" spans="3:4" ht="12.75" customHeight="1">
      <c r="C401" s="35"/>
      <c r="D401" s="35"/>
    </row>
    <row r="402" spans="3:4" ht="12.75" customHeight="1">
      <c r="C402" s="35"/>
      <c r="D402" s="35"/>
    </row>
    <row r="403" spans="3:4" ht="12.75" customHeight="1">
      <c r="C403" s="35"/>
      <c r="D403" s="35"/>
    </row>
    <row r="404" spans="3:4" ht="12.75" customHeight="1">
      <c r="C404" s="35"/>
      <c r="D404" s="35"/>
    </row>
    <row r="405" spans="3:4" ht="12.75" customHeight="1">
      <c r="C405" s="35"/>
      <c r="D405" s="35"/>
    </row>
    <row r="406" spans="3:4" ht="12.75" customHeight="1">
      <c r="C406" s="35"/>
      <c r="D406" s="35"/>
    </row>
    <row r="407" spans="3:4" ht="12.75" customHeight="1">
      <c r="C407" s="35"/>
      <c r="D407" s="35"/>
    </row>
    <row r="408" spans="3:4" ht="12.75" customHeight="1">
      <c r="C408" s="35"/>
      <c r="D408" s="35"/>
    </row>
    <row r="409" spans="3:4" ht="12.75" customHeight="1">
      <c r="C409" s="35"/>
      <c r="D409" s="35"/>
    </row>
    <row r="410" spans="3:4" ht="12.75" customHeight="1">
      <c r="C410" s="35"/>
      <c r="D410" s="35"/>
    </row>
    <row r="411" spans="3:4" ht="12.75" customHeight="1">
      <c r="C411" s="35"/>
      <c r="D411" s="35"/>
    </row>
    <row r="412" spans="3:4" ht="12.75" customHeight="1">
      <c r="C412" s="35"/>
      <c r="D412" s="35"/>
    </row>
    <row r="413" spans="3:4" ht="12.75" customHeight="1">
      <c r="C413" s="35"/>
      <c r="D413" s="35"/>
    </row>
    <row r="414" spans="3:4" ht="12.75" customHeight="1">
      <c r="C414" s="35"/>
      <c r="D414" s="35"/>
    </row>
    <row r="415" spans="3:4" ht="12.75" customHeight="1">
      <c r="C415" s="35"/>
      <c r="D415" s="35"/>
    </row>
    <row r="416" spans="3:4" ht="12.75" customHeight="1">
      <c r="C416" s="35"/>
      <c r="D416" s="35"/>
    </row>
    <row r="417" spans="3:4" ht="12.75" customHeight="1">
      <c r="C417" s="35"/>
      <c r="D417" s="35"/>
    </row>
    <row r="418" spans="3:4" ht="12.75" customHeight="1">
      <c r="C418" s="35"/>
      <c r="D418" s="35"/>
    </row>
    <row r="419" spans="3:4" ht="12.75" customHeight="1">
      <c r="C419" s="35"/>
      <c r="D419" s="35"/>
    </row>
    <row r="420" spans="3:4" ht="12.75" customHeight="1">
      <c r="C420" s="35"/>
      <c r="D420" s="35"/>
    </row>
    <row r="421" spans="3:4" ht="12.75" customHeight="1">
      <c r="C421" s="35"/>
      <c r="D421" s="35"/>
    </row>
    <row r="422" spans="3:4" ht="12.75" customHeight="1">
      <c r="C422" s="35"/>
      <c r="D422" s="35"/>
    </row>
    <row r="423" spans="3:4" ht="12.75" customHeight="1">
      <c r="C423" s="35"/>
      <c r="D423" s="35"/>
    </row>
    <row r="424" spans="3:4" ht="12.75" customHeight="1">
      <c r="C424" s="35"/>
      <c r="D424" s="35"/>
    </row>
    <row r="425" spans="3:4" ht="12.75" customHeight="1">
      <c r="C425" s="35"/>
      <c r="D425" s="35"/>
    </row>
    <row r="426" spans="3:4" ht="12.75" customHeight="1">
      <c r="C426" s="35"/>
      <c r="D426" s="35"/>
    </row>
    <row r="427" spans="3:4" ht="12.75" customHeight="1">
      <c r="C427" s="35"/>
      <c r="D427" s="35"/>
    </row>
    <row r="428" spans="3:4" ht="12.75" customHeight="1">
      <c r="C428" s="35"/>
      <c r="D428" s="35"/>
    </row>
    <row r="429" spans="3:4" ht="12.75" customHeight="1">
      <c r="C429" s="35"/>
      <c r="D429" s="35"/>
    </row>
    <row r="430" spans="3:4" ht="12.75" customHeight="1">
      <c r="C430" s="35"/>
      <c r="D430" s="35"/>
    </row>
    <row r="431" spans="3:4" ht="12.75" customHeight="1">
      <c r="C431" s="35"/>
      <c r="D431" s="35"/>
    </row>
    <row r="432" spans="3:4" ht="12.75" customHeight="1">
      <c r="C432" s="35"/>
      <c r="D432" s="35"/>
    </row>
    <row r="433" spans="3:4" ht="12.75" customHeight="1">
      <c r="C433" s="35"/>
      <c r="D433" s="35"/>
    </row>
    <row r="434" spans="3:4" ht="12.75" customHeight="1">
      <c r="C434" s="35"/>
      <c r="D434" s="35"/>
    </row>
    <row r="435" spans="3:4" ht="12.75" customHeight="1">
      <c r="C435" s="35"/>
      <c r="D435" s="35"/>
    </row>
    <row r="436" spans="3:4" ht="12.75" customHeight="1">
      <c r="C436" s="35"/>
      <c r="D436" s="35"/>
    </row>
    <row r="437" spans="3:4" ht="12.75" customHeight="1">
      <c r="C437" s="35"/>
      <c r="D437" s="35"/>
    </row>
    <row r="438" spans="3:4" ht="12.75" customHeight="1">
      <c r="C438" s="35"/>
      <c r="D438" s="35"/>
    </row>
    <row r="439" spans="3:4" ht="12.75" customHeight="1">
      <c r="C439" s="35"/>
      <c r="D439" s="35"/>
    </row>
    <row r="440" spans="3:4" ht="12.75" customHeight="1">
      <c r="C440" s="35"/>
      <c r="D440" s="35"/>
    </row>
    <row r="441" spans="3:4" ht="12.75" customHeight="1">
      <c r="C441" s="35"/>
      <c r="D441" s="35"/>
    </row>
    <row r="442" spans="3:4" ht="12.75" customHeight="1">
      <c r="C442" s="35"/>
      <c r="D442" s="35"/>
    </row>
    <row r="443" spans="3:4" ht="12.75" customHeight="1">
      <c r="C443" s="35"/>
      <c r="D443" s="35"/>
    </row>
    <row r="444" spans="3:4" ht="12.75" customHeight="1">
      <c r="C444" s="35"/>
      <c r="D444" s="35"/>
    </row>
    <row r="445" spans="3:4" ht="12.75" customHeight="1">
      <c r="C445" s="35"/>
      <c r="D445" s="35"/>
    </row>
    <row r="446" spans="3:4" ht="12.75" customHeight="1">
      <c r="C446" s="35"/>
      <c r="D446" s="35"/>
    </row>
    <row r="447" spans="3:4" ht="12.75" customHeight="1">
      <c r="C447" s="35"/>
      <c r="D447" s="35"/>
    </row>
    <row r="448" spans="3:4" ht="12.75" customHeight="1">
      <c r="C448" s="35"/>
      <c r="D448" s="35"/>
    </row>
    <row r="449" spans="3:4" ht="12.75" customHeight="1">
      <c r="C449" s="35"/>
      <c r="D449" s="35"/>
    </row>
    <row r="450" spans="3:4" ht="12.75" customHeight="1">
      <c r="C450" s="35"/>
      <c r="D450" s="35"/>
    </row>
    <row r="451" spans="3:4" ht="12.75" customHeight="1">
      <c r="C451" s="35"/>
      <c r="D451" s="35"/>
    </row>
    <row r="452" spans="3:4" ht="12.75" customHeight="1">
      <c r="C452" s="35"/>
      <c r="D452" s="35"/>
    </row>
    <row r="453" spans="3:4" ht="12.75" customHeight="1">
      <c r="C453" s="35"/>
      <c r="D453" s="35"/>
    </row>
    <row r="454" spans="3:4" ht="12.75" customHeight="1">
      <c r="C454" s="35"/>
      <c r="D454" s="35"/>
    </row>
    <row r="455" spans="3:4" ht="12.75" customHeight="1"/>
    <row r="456" spans="3:4" ht="12.75" customHeight="1"/>
    <row r="457" spans="3:4" ht="12.75" customHeight="1"/>
    <row r="458" spans="3:4" ht="12.75" customHeight="1"/>
    <row r="459" spans="3:4" ht="12.75" customHeight="1"/>
    <row r="460" spans="3:4" ht="12.75" customHeight="1"/>
    <row r="461" spans="3:4" ht="12.75" customHeight="1"/>
    <row r="462" spans="3:4" ht="12.75" customHeight="1"/>
    <row r="463" spans="3:4" ht="12.75" customHeight="1"/>
    <row r="464" spans="3: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Q51"/>
  <sheetViews>
    <sheetView workbookViewId="0">
      <selection activeCell="J51" sqref="J51"/>
    </sheetView>
  </sheetViews>
  <sheetFormatPr defaultRowHeight="12.75"/>
  <cols>
    <col min="1" max="1" width="15.7109375" customWidth="1"/>
    <col min="2" max="2" width="4.7109375" style="5" customWidth="1"/>
    <col min="3" max="3" width="13.42578125" style="35" customWidth="1"/>
    <col min="4" max="4" width="7.5703125" style="35" customWidth="1"/>
    <col min="10" max="10" width="19.7109375" customWidth="1"/>
    <col min="11" max="11" width="11" bestFit="1" customWidth="1"/>
    <col min="13" max="13" width="19.7109375" customWidth="1"/>
    <col min="15" max="17" width="19.7109375" customWidth="1"/>
  </cols>
  <sheetData>
    <row r="8" spans="1:17">
      <c r="H8" s="48">
        <v>1E-8</v>
      </c>
    </row>
    <row r="9" spans="1:17">
      <c r="H9" t="s">
        <v>95</v>
      </c>
    </row>
    <row r="11" spans="1:17">
      <c r="A11" t="s">
        <v>89</v>
      </c>
      <c r="B11" s="5" t="s">
        <v>69</v>
      </c>
      <c r="C11" s="34">
        <v>44245.719499999999</v>
      </c>
      <c r="F11">
        <f>VLOOKUP(C11,Active!C$21:E$201,3,FALSE)</f>
        <v>8859.4921625603929</v>
      </c>
      <c r="M11" t="s">
        <v>86</v>
      </c>
      <c r="O11">
        <v>8859.5</v>
      </c>
      <c r="P11">
        <v>-2.0999999999999999E-3</v>
      </c>
      <c r="Q11">
        <v>2.0000000000000001E-4</v>
      </c>
    </row>
    <row r="12" spans="1:17">
      <c r="A12" t="s">
        <v>89</v>
      </c>
      <c r="B12" s="5" t="s">
        <v>74</v>
      </c>
      <c r="C12" s="34">
        <v>52660.800900000002</v>
      </c>
      <c r="D12" s="35">
        <v>8.0000000000000004E-4</v>
      </c>
      <c r="F12">
        <f>VLOOKUP(C12,Active!C$21:E$201,3,FALSE)</f>
        <v>21682.023944303666</v>
      </c>
      <c r="M12" t="s">
        <v>87</v>
      </c>
      <c r="O12">
        <v>21682</v>
      </c>
      <c r="P12">
        <v>1.8700000000000001E-2</v>
      </c>
      <c r="Q12">
        <v>4.0999999999999999E-4</v>
      </c>
    </row>
    <row r="13" spans="1:17">
      <c r="A13" t="s">
        <v>89</v>
      </c>
      <c r="B13" s="5" t="s">
        <v>74</v>
      </c>
      <c r="C13" s="34">
        <v>53378.764600000002</v>
      </c>
      <c r="D13" s="35">
        <v>2.9999999999999997E-4</v>
      </c>
      <c r="F13">
        <f>VLOOKUP(C13,Active!C$21:E$201,3,FALSE)</f>
        <v>22776.025525962519</v>
      </c>
      <c r="M13" t="s">
        <v>87</v>
      </c>
      <c r="O13">
        <v>22776</v>
      </c>
      <c r="P13">
        <v>1.9800000000000002E-2</v>
      </c>
      <c r="Q13">
        <v>8.4000000000000003E-4</v>
      </c>
    </row>
    <row r="14" spans="1:17">
      <c r="A14" s="37" t="s">
        <v>89</v>
      </c>
      <c r="B14" s="5" t="s">
        <v>74</v>
      </c>
      <c r="C14" s="34">
        <v>36589.972999999998</v>
      </c>
      <c r="F14">
        <f>VLOOKUP(C14,Active!C$21:E$201,3,FALSE)</f>
        <v>-2805.9984183411534</v>
      </c>
      <c r="M14" t="s">
        <v>86</v>
      </c>
      <c r="O14">
        <v>-2806</v>
      </c>
      <c r="P14">
        <v>4.0000000000000001E-3</v>
      </c>
      <c r="Q14">
        <v>6.9999999999999999E-4</v>
      </c>
    </row>
    <row r="15" spans="1:17">
      <c r="A15" s="37" t="s">
        <v>89</v>
      </c>
      <c r="B15" s="5" t="s">
        <v>69</v>
      </c>
      <c r="C15" s="34">
        <v>37006.375699999997</v>
      </c>
      <c r="D15" s="35">
        <v>5.0000000000000001E-4</v>
      </c>
      <c r="F15">
        <f>VLOOKUP(C15,Active!C$21:E$201,3,FALSE)</f>
        <v>-2171.5022559209433</v>
      </c>
      <c r="M15" t="s">
        <v>86</v>
      </c>
      <c r="O15">
        <v>-2171.5</v>
      </c>
      <c r="P15">
        <v>1.5E-3</v>
      </c>
      <c r="Q15">
        <v>-8.9999999999999998E-4</v>
      </c>
    </row>
    <row r="16" spans="1:17">
      <c r="A16" s="37" t="s">
        <v>89</v>
      </c>
      <c r="B16" s="5" t="s">
        <v>74</v>
      </c>
      <c r="C16" s="34">
        <v>37028.361799999999</v>
      </c>
      <c r="D16" s="35">
        <v>4.0000000000000002E-4</v>
      </c>
      <c r="F16">
        <f>VLOOKUP(C16,Active!C$21:E$201,3,FALSE)</f>
        <v>-2138.0008014957239</v>
      </c>
      <c r="M16" t="s">
        <v>86</v>
      </c>
      <c r="O16">
        <v>-2138</v>
      </c>
      <c r="P16">
        <v>2.3999999999999998E-3</v>
      </c>
      <c r="Q16">
        <v>1E-4</v>
      </c>
    </row>
    <row r="17" spans="1:17">
      <c r="A17" s="37" t="s">
        <v>89</v>
      </c>
      <c r="B17" s="5" t="s">
        <v>74</v>
      </c>
      <c r="C17" s="34">
        <v>38431.473899999997</v>
      </c>
      <c r="F17">
        <f>VLOOKUP(C17,Active!C$21:E$201,3,FALSE)</f>
        <v>-1.5237561921600481E-4</v>
      </c>
      <c r="M17" t="s">
        <v>86</v>
      </c>
      <c r="O17">
        <v>0</v>
      </c>
      <c r="P17">
        <v>2.8999999999999998E-3</v>
      </c>
      <c r="Q17">
        <v>2.0000000000000001E-4</v>
      </c>
    </row>
    <row r="18" spans="1:17">
      <c r="A18" s="37" t="s">
        <v>89</v>
      </c>
      <c r="B18" s="5" t="s">
        <v>74</v>
      </c>
      <c r="C18" s="34">
        <v>46141.372069999998</v>
      </c>
      <c r="D18" s="35">
        <v>8.0000000000000007E-5</v>
      </c>
      <c r="F18">
        <f>VLOOKUP(C18,Active!C$21:E$201,3,FALSE)</f>
        <v>11748.004367085032</v>
      </c>
      <c r="M18" t="s">
        <v>86</v>
      </c>
      <c r="O18">
        <v>11748</v>
      </c>
      <c r="P18">
        <v>5.8999999999999999E-3</v>
      </c>
      <c r="Q18">
        <v>-1.0000000000000001E-5</v>
      </c>
    </row>
    <row r="19" spans="1:17">
      <c r="A19" s="37" t="s">
        <v>89</v>
      </c>
      <c r="B19" s="5" t="s">
        <v>69</v>
      </c>
      <c r="C19" s="34">
        <v>46142.35512</v>
      </c>
      <c r="D19" s="35">
        <v>1.2E-4</v>
      </c>
      <c r="F19">
        <f>VLOOKUP(C19,Active!C$21:E$201,3,FALSE)</f>
        <v>11749.502295538592</v>
      </c>
      <c r="M19" t="s">
        <v>86</v>
      </c>
      <c r="O19">
        <v>11749.5</v>
      </c>
      <c r="P19">
        <v>4.4999999999999997E-3</v>
      </c>
      <c r="Q19">
        <v>-1.3699999999999999E-3</v>
      </c>
    </row>
    <row r="20" spans="1:17">
      <c r="A20" s="37" t="s">
        <v>89</v>
      </c>
      <c r="B20" s="5" t="s">
        <v>69</v>
      </c>
      <c r="C20" s="34">
        <v>46144.325989999998</v>
      </c>
      <c r="D20" s="35">
        <v>8.0000000000000007E-5</v>
      </c>
      <c r="F20">
        <f>VLOOKUP(C20,Active!C$21:E$201,3,FALSE)</f>
        <v>11752.505420762389</v>
      </c>
      <c r="M20" t="s">
        <v>86</v>
      </c>
      <c r="O20">
        <v>11752.5</v>
      </c>
      <c r="P20">
        <v>6.6E-3</v>
      </c>
      <c r="Q20">
        <v>6.7000000000000002E-4</v>
      </c>
    </row>
    <row r="21" spans="1:17">
      <c r="A21" s="37" t="s">
        <v>89</v>
      </c>
      <c r="B21" s="5" t="s">
        <v>69</v>
      </c>
      <c r="C21" s="34">
        <v>46493.464749999999</v>
      </c>
      <c r="D21" s="35">
        <v>1.2E-4</v>
      </c>
      <c r="F21">
        <f>VLOOKUP(C21,Active!C$21:E$201,3,FALSE)</f>
        <v>12284.507742966718</v>
      </c>
      <c r="M21" t="s">
        <v>86</v>
      </c>
      <c r="O21">
        <v>12284.5</v>
      </c>
      <c r="P21">
        <v>8.0999999999999996E-3</v>
      </c>
      <c r="Q21">
        <v>1.09E-3</v>
      </c>
    </row>
    <row r="22" spans="1:17">
      <c r="A22" s="37" t="s">
        <v>89</v>
      </c>
      <c r="B22" s="5" t="s">
        <v>74</v>
      </c>
      <c r="C22" s="34">
        <v>46502.322789999998</v>
      </c>
      <c r="D22" s="35">
        <v>2.2000000000000001E-4</v>
      </c>
      <c r="F22">
        <f>VLOOKUP(C22,Active!C$21:E$201,3,FALSE)</f>
        <v>12298.005235626022</v>
      </c>
      <c r="M22" t="s">
        <v>86</v>
      </c>
      <c r="O22">
        <v>12298</v>
      </c>
      <c r="P22">
        <v>6.4000000000000003E-3</v>
      </c>
      <c r="Q22">
        <v>-5.6999999999999998E-4</v>
      </c>
    </row>
    <row r="23" spans="1:17">
      <c r="A23" s="37" t="s">
        <v>89</v>
      </c>
      <c r="B23" s="5" t="s">
        <v>69</v>
      </c>
      <c r="C23" s="34">
        <v>46503.30816</v>
      </c>
      <c r="D23" s="35">
        <v>1E-4</v>
      </c>
      <c r="F23">
        <f>VLOOKUP(C23,Active!C$21:E$201,3,FALSE)</f>
        <v>12299.506699193778</v>
      </c>
      <c r="M23" t="s">
        <v>86</v>
      </c>
      <c r="O23">
        <v>12299.5</v>
      </c>
      <c r="P23">
        <v>7.4000000000000003E-3</v>
      </c>
      <c r="Q23">
        <v>3.8000000000000002E-4</v>
      </c>
    </row>
    <row r="24" spans="1:17">
      <c r="A24" s="37" t="s">
        <v>89</v>
      </c>
      <c r="B24" s="5" t="s">
        <v>74</v>
      </c>
      <c r="C24" s="34">
        <v>46521.354979999996</v>
      </c>
      <c r="D24" s="35">
        <v>1.1E-4</v>
      </c>
      <c r="F24">
        <f>VLOOKUP(C24,Active!C$21:E$201,3,FALSE)</f>
        <v>12327.00565161144</v>
      </c>
      <c r="M24" t="s">
        <v>86</v>
      </c>
      <c r="O24">
        <v>12327</v>
      </c>
      <c r="P24">
        <v>6.7000000000000002E-3</v>
      </c>
      <c r="Q24">
        <v>-3.4000000000000002E-4</v>
      </c>
    </row>
    <row r="25" spans="1:17">
      <c r="A25" s="37" t="s">
        <v>89</v>
      </c>
      <c r="B25" s="5" t="s">
        <v>69</v>
      </c>
      <c r="C25" s="34">
        <v>46522.339489999998</v>
      </c>
      <c r="D25" s="35">
        <v>6.0000000000000002E-5</v>
      </c>
      <c r="F25">
        <f>VLOOKUP(C25,Active!C$21:E$201,3,FALSE)</f>
        <v>12328.505804748933</v>
      </c>
      <c r="M25" t="s">
        <v>86</v>
      </c>
      <c r="O25">
        <v>12328.5</v>
      </c>
      <c r="P25">
        <v>6.7999999999999996E-3</v>
      </c>
      <c r="Q25">
        <v>-2.5000000000000001E-4</v>
      </c>
    </row>
    <row r="26" spans="1:17">
      <c r="A26" s="37" t="s">
        <v>89</v>
      </c>
      <c r="B26" s="5" t="s">
        <v>74</v>
      </c>
      <c r="C26" s="34">
        <v>46523.324130000001</v>
      </c>
      <c r="D26" s="35">
        <v>8.0000000000000007E-5</v>
      </c>
      <c r="F26">
        <f>VLOOKUP(C26,Active!C$21:E$201,3,FALSE)</f>
        <v>12330.006155974723</v>
      </c>
      <c r="M26" t="s">
        <v>86</v>
      </c>
      <c r="O26">
        <v>12330</v>
      </c>
      <c r="P26">
        <v>7.0000000000000001E-3</v>
      </c>
      <c r="Q26">
        <v>-2.0000000000000002E-5</v>
      </c>
    </row>
    <row r="27" spans="1:17">
      <c r="A27" t="s">
        <v>89</v>
      </c>
      <c r="B27" s="5" t="s">
        <v>69</v>
      </c>
      <c r="C27" s="34">
        <v>48333.001600000003</v>
      </c>
      <c r="D27" s="35">
        <v>4.0000000000000002E-4</v>
      </c>
      <c r="F27">
        <f>VLOOKUP(C27,Active!C$21:E$201,3,FALSE)</f>
        <v>15087.513275725196</v>
      </c>
      <c r="M27" t="s">
        <v>87</v>
      </c>
      <c r="O27">
        <v>15087.5</v>
      </c>
      <c r="P27">
        <v>1.17E-2</v>
      </c>
      <c r="Q27">
        <v>6.4000000000000005E-4</v>
      </c>
    </row>
    <row r="28" spans="1:17">
      <c r="A28" t="s">
        <v>89</v>
      </c>
      <c r="B28" s="5" t="s">
        <v>74</v>
      </c>
      <c r="C28" s="34">
        <v>48466.552900000002</v>
      </c>
      <c r="D28" s="35">
        <v>5.0000000000000001E-4</v>
      </c>
      <c r="F28">
        <f>VLOOKUP(C28,Active!C$21:E$201,3,FALSE)</f>
        <v>15291.012886405506</v>
      </c>
      <c r="M28" t="s">
        <v>87</v>
      </c>
      <c r="O28">
        <v>15291</v>
      </c>
      <c r="P28">
        <v>1.14E-2</v>
      </c>
      <c r="Q28">
        <v>-2.5000000000000001E-4</v>
      </c>
    </row>
    <row r="29" spans="1:17">
      <c r="A29" t="s">
        <v>89</v>
      </c>
      <c r="B29" s="5" t="s">
        <v>74</v>
      </c>
      <c r="C29" s="34">
        <v>51993.369700000003</v>
      </c>
      <c r="D29" s="35">
        <v>2.9999999999999997E-4</v>
      </c>
      <c r="F29">
        <f>VLOOKUP(C29,Active!C$21:E$201,3,FALSE)</f>
        <v>20665.021568767876</v>
      </c>
      <c r="M29" t="s">
        <v>87</v>
      </c>
      <c r="O29">
        <v>20665</v>
      </c>
      <c r="P29">
        <v>1.72E-2</v>
      </c>
      <c r="Q29">
        <v>4.2000000000000002E-4</v>
      </c>
    </row>
    <row r="30" spans="1:17">
      <c r="A30" t="s">
        <v>89</v>
      </c>
      <c r="B30" s="5" t="s">
        <v>69</v>
      </c>
      <c r="C30" s="34">
        <v>52001.572500000002</v>
      </c>
      <c r="D30" s="35">
        <v>5.0000000000000001E-4</v>
      </c>
      <c r="F30">
        <f>VLOOKUP(C30,Active!C$21:E$201,3,FALSE)</f>
        <v>20677.520635467252</v>
      </c>
      <c r="M30" t="s">
        <v>87</v>
      </c>
      <c r="O30">
        <v>20677.5</v>
      </c>
      <c r="P30">
        <v>1.6500000000000001E-2</v>
      </c>
      <c r="Q30">
        <v>-2.1000000000000001E-4</v>
      </c>
    </row>
    <row r="31" spans="1:17">
      <c r="A31" t="s">
        <v>89</v>
      </c>
      <c r="B31" s="5" t="s">
        <v>74</v>
      </c>
      <c r="C31" s="34">
        <v>52075.403400000003</v>
      </c>
      <c r="D31" s="35">
        <v>6.9999999999999999E-4</v>
      </c>
      <c r="F31">
        <f>VLOOKUP(C31,Active!C$21:E$201,3,FALSE)</f>
        <v>20790.020921171526</v>
      </c>
      <c r="M31" t="s">
        <v>87</v>
      </c>
      <c r="O31">
        <v>20790</v>
      </c>
      <c r="P31">
        <v>1.67E-2</v>
      </c>
      <c r="Q31">
        <v>-1.8000000000000001E-4</v>
      </c>
    </row>
    <row r="32" spans="1:17">
      <c r="A32" t="s">
        <v>89</v>
      </c>
      <c r="B32" s="5" t="s">
        <v>69</v>
      </c>
      <c r="C32" s="34">
        <v>52097.388299999999</v>
      </c>
      <c r="D32" s="35">
        <v>4.0000000000000002E-4</v>
      </c>
      <c r="F32">
        <f>VLOOKUP(C32,Active!C$21:E$201,3,FALSE)</f>
        <v>20823.520547089392</v>
      </c>
      <c r="M32" t="s">
        <v>87</v>
      </c>
      <c r="O32">
        <v>20823.5</v>
      </c>
      <c r="P32">
        <v>1.6500000000000001E-2</v>
      </c>
      <c r="Q32">
        <v>-4.8000000000000001E-4</v>
      </c>
    </row>
    <row r="33" spans="1:17">
      <c r="A33" t="s">
        <v>89</v>
      </c>
      <c r="B33" s="5" t="s">
        <v>69</v>
      </c>
      <c r="C33" s="34">
        <v>52636.190399999999</v>
      </c>
      <c r="D33" s="35">
        <v>5.9999999999999995E-4</v>
      </c>
      <c r="F33">
        <f>VLOOKUP(C33,Active!C$21:E$201,3,FALSE)</f>
        <v>21644.523544317683</v>
      </c>
      <c r="M33" t="s">
        <v>87</v>
      </c>
      <c r="O33">
        <v>21644.5</v>
      </c>
      <c r="P33">
        <v>1.8499999999999999E-2</v>
      </c>
      <c r="Q33">
        <v>1.9000000000000001E-4</v>
      </c>
    </row>
    <row r="34" spans="1:17">
      <c r="A34" t="s">
        <v>89</v>
      </c>
      <c r="B34" s="5" t="s">
        <v>74</v>
      </c>
      <c r="C34" s="34">
        <v>52647.675199999998</v>
      </c>
      <c r="D34" s="35">
        <v>2.9999999999999997E-4</v>
      </c>
      <c r="F34">
        <f>VLOOKUP(C34,Active!C$21:E$201,3,FALSE)</f>
        <v>21662.023578602191</v>
      </c>
      <c r="M34" t="s">
        <v>87</v>
      </c>
      <c r="O34">
        <v>21662</v>
      </c>
      <c r="P34">
        <v>1.8499999999999999E-2</v>
      </c>
      <c r="Q34">
        <v>1.9000000000000001E-4</v>
      </c>
    </row>
    <row r="35" spans="1:17">
      <c r="A35" t="s">
        <v>89</v>
      </c>
      <c r="B35" s="5" t="s">
        <v>69</v>
      </c>
      <c r="C35" s="34">
        <v>52963.670400000003</v>
      </c>
      <c r="D35" s="35">
        <v>5.0000000000000001E-4</v>
      </c>
      <c r="F35">
        <f>VLOOKUP(C35,Active!C$21:E$201,3,FALSE)</f>
        <v>22143.523198425046</v>
      </c>
      <c r="M35" t="s">
        <v>87</v>
      </c>
      <c r="O35">
        <v>22143.5</v>
      </c>
      <c r="P35">
        <v>1.8200000000000001E-2</v>
      </c>
      <c r="Q35">
        <v>-5.8E-4</v>
      </c>
    </row>
    <row r="36" spans="1:17">
      <c r="A36" t="s">
        <v>89</v>
      </c>
      <c r="B36" s="5" t="s">
        <v>74</v>
      </c>
      <c r="C36" s="34">
        <v>53031.595099999999</v>
      </c>
      <c r="D36" s="35">
        <v>4.0000000000000002E-4</v>
      </c>
      <c r="F36">
        <f>VLOOKUP(C36,Active!C$21:E$201,3,FALSE)</f>
        <v>22247.023875734634</v>
      </c>
      <c r="M36" t="s">
        <v>87</v>
      </c>
      <c r="O36">
        <v>22247</v>
      </c>
      <c r="P36">
        <v>1.8700000000000001E-2</v>
      </c>
      <c r="Q36">
        <v>-2.0000000000000001E-4</v>
      </c>
    </row>
    <row r="37" spans="1:17">
      <c r="A37" t="s">
        <v>89</v>
      </c>
      <c r="B37" s="5" t="s">
        <v>69</v>
      </c>
      <c r="C37" s="34">
        <v>53044.392800000001</v>
      </c>
      <c r="D37" s="35">
        <v>2.9999999999999997E-4</v>
      </c>
      <c r="F37">
        <f>VLOOKUP(C37,Active!C$21:E$201,3,FALSE)</f>
        <v>22266.52444942882</v>
      </c>
      <c r="M37" t="s">
        <v>87</v>
      </c>
      <c r="O37">
        <v>22266.5</v>
      </c>
      <c r="P37">
        <v>1.9E-2</v>
      </c>
      <c r="Q37">
        <v>1.7000000000000001E-4</v>
      </c>
    </row>
    <row r="38" spans="1:17">
      <c r="A38" t="s">
        <v>89</v>
      </c>
      <c r="B38" s="5" t="s">
        <v>74</v>
      </c>
      <c r="C38" s="34">
        <v>53055.220500000003</v>
      </c>
      <c r="D38" s="35">
        <v>2.9999999999999997E-4</v>
      </c>
      <c r="F38">
        <f>VLOOKUP(C38,Active!C$21:E$201,3,FALSE)</f>
        <v>22283.023223567023</v>
      </c>
      <c r="M38" t="s">
        <v>87</v>
      </c>
      <c r="O38">
        <v>22283</v>
      </c>
      <c r="P38">
        <v>1.8200000000000001E-2</v>
      </c>
      <c r="Q38">
        <v>-6.4999999999999997E-4</v>
      </c>
    </row>
    <row r="39" spans="1:17">
      <c r="A39" s="36" t="s">
        <v>88</v>
      </c>
      <c r="B39" s="5" t="s">
        <v>69</v>
      </c>
      <c r="C39" s="34">
        <v>54483.597500000003</v>
      </c>
      <c r="D39" s="35">
        <v>5.0000000000000001E-4</v>
      </c>
      <c r="F39">
        <f>VLOOKUP(C39,Active!C$21:E$201,3,FALSE)</f>
        <v>24459.521418677901</v>
      </c>
      <c r="M39" t="s">
        <v>87</v>
      </c>
      <c r="O39">
        <v>24459.5</v>
      </c>
      <c r="P39">
        <v>1.7100000000000001E-2</v>
      </c>
      <c r="Q39">
        <v>-1E-4</v>
      </c>
    </row>
    <row r="40" spans="1:17" ht="13.5" thickBot="1">
      <c r="A40" s="36" t="s">
        <v>88</v>
      </c>
      <c r="B40" s="5" t="s">
        <v>69</v>
      </c>
      <c r="C40" s="34">
        <v>56340.199670000002</v>
      </c>
      <c r="D40" s="35">
        <v>3.6999999999999999E-4</v>
      </c>
      <c r="F40">
        <f>VLOOKUP(C40,Active!C$21:E$201,3,FALSE)</f>
        <v>27288.530337222466</v>
      </c>
      <c r="M40" t="s">
        <v>87</v>
      </c>
      <c r="O40">
        <v>27288.5</v>
      </c>
      <c r="P40">
        <v>2.29E-2</v>
      </c>
      <c r="Q40">
        <v>4.0999999999999999E-4</v>
      </c>
    </row>
    <row r="41" spans="1:17">
      <c r="A41" s="36" t="s">
        <v>88</v>
      </c>
      <c r="B41" s="5" t="s">
        <v>74</v>
      </c>
      <c r="C41" s="42">
        <v>56673.259019999998</v>
      </c>
      <c r="D41" s="43">
        <v>1E-4</v>
      </c>
      <c r="F41">
        <f>VLOOKUP(C41,Active!C$21:E$201,3,FALSE)</f>
        <v>27796.031560036747</v>
      </c>
      <c r="H41">
        <f>H$8/D41^2</f>
        <v>1</v>
      </c>
      <c r="J41">
        <f>C41*H41</f>
        <v>56673.259019999998</v>
      </c>
      <c r="M41" t="s">
        <v>87</v>
      </c>
      <c r="O41">
        <v>27796</v>
      </c>
      <c r="P41">
        <v>-3.4299999999999999E-3</v>
      </c>
      <c r="Q41">
        <v>-1.2999999999999999E-4</v>
      </c>
    </row>
    <row r="42" spans="1:17">
      <c r="A42" s="36" t="s">
        <v>88</v>
      </c>
      <c r="B42" s="5" t="s">
        <v>74</v>
      </c>
      <c r="C42" s="44">
        <v>56673.258950000003</v>
      </c>
      <c r="D42" s="45">
        <v>2.4000000000000001E-4</v>
      </c>
      <c r="F42">
        <f>VLOOKUP(C42,Active!C$21:E$201,3,FALSE)</f>
        <v>27796.031453373827</v>
      </c>
      <c r="H42">
        <f>H$8/D42^2</f>
        <v>0.1736111111111111</v>
      </c>
      <c r="J42">
        <f>C42*H42</f>
        <v>9839.1074565972231</v>
      </c>
      <c r="M42" t="s">
        <v>87</v>
      </c>
      <c r="O42">
        <v>27796</v>
      </c>
      <c r="P42">
        <v>-3.5000000000000001E-3</v>
      </c>
      <c r="Q42">
        <v>-2.0000000000000001E-4</v>
      </c>
    </row>
    <row r="43" spans="1:17">
      <c r="A43" s="36" t="s">
        <v>88</v>
      </c>
      <c r="B43" s="5" t="s">
        <v>74</v>
      </c>
      <c r="C43" s="44">
        <v>56673.258909999997</v>
      </c>
      <c r="D43" s="45">
        <v>1.2E-4</v>
      </c>
      <c r="F43">
        <f>VLOOKUP(C43,Active!C$21:E$201,3,FALSE)</f>
        <v>27796.031392423571</v>
      </c>
      <c r="H43">
        <f>H$8/D43^2</f>
        <v>0.69444444444444442</v>
      </c>
      <c r="J43">
        <f>C43*H43</f>
        <v>39356.429798611105</v>
      </c>
      <c r="M43" t="s">
        <v>87</v>
      </c>
      <c r="O43">
        <v>27796</v>
      </c>
      <c r="P43">
        <v>-3.5400000000000002E-3</v>
      </c>
      <c r="Q43">
        <v>-2.4000000000000001E-4</v>
      </c>
    </row>
    <row r="44" spans="1:17">
      <c r="A44" s="36" t="s">
        <v>88</v>
      </c>
      <c r="B44" s="5" t="s">
        <v>74</v>
      </c>
      <c r="C44" s="44">
        <v>56673.259279999998</v>
      </c>
      <c r="D44" s="45">
        <v>2.1000000000000001E-4</v>
      </c>
      <c r="F44">
        <f>VLOOKUP(C44,Active!C$21:E$201,3,FALSE)</f>
        <v>27796.031956213337</v>
      </c>
      <c r="H44">
        <f>H$8/D44^2</f>
        <v>0.22675736961451246</v>
      </c>
      <c r="J44">
        <f>C44*H44</f>
        <v>12851.079201814058</v>
      </c>
      <c r="M44" t="s">
        <v>87</v>
      </c>
      <c r="O44">
        <v>27796</v>
      </c>
      <c r="P44">
        <v>-3.1700000000000001E-3</v>
      </c>
      <c r="Q44">
        <v>1.2999999999999999E-4</v>
      </c>
    </row>
    <row r="45" spans="1:17" ht="13.5" thickBot="1">
      <c r="A45" s="36" t="s">
        <v>88</v>
      </c>
      <c r="B45" s="5" t="s">
        <v>74</v>
      </c>
      <c r="C45" s="46">
        <v>56673.259279999998</v>
      </c>
      <c r="D45" s="47">
        <v>1.8000000000000001E-4</v>
      </c>
      <c r="F45">
        <f>VLOOKUP(C45,Active!C$21:E$201,3,FALSE)</f>
        <v>27796.031956213337</v>
      </c>
      <c r="H45">
        <f>H$8/D45^2</f>
        <v>0.3086419753086419</v>
      </c>
      <c r="J45">
        <f>C45*H45</f>
        <v>17491.746691358021</v>
      </c>
      <c r="M45" t="s">
        <v>87</v>
      </c>
      <c r="O45">
        <v>27796</v>
      </c>
      <c r="P45">
        <v>-3.1700000000000001E-3</v>
      </c>
      <c r="Q45">
        <v>1.2999999999999999E-4</v>
      </c>
    </row>
    <row r="46" spans="1:17">
      <c r="A46" s="36" t="s">
        <v>88</v>
      </c>
      <c r="B46" s="5" t="s">
        <v>74</v>
      </c>
      <c r="C46" s="34">
        <v>57815.176760000002</v>
      </c>
      <c r="D46" s="35">
        <v>4.0000000000000002E-4</v>
      </c>
      <c r="F46">
        <f>VLOOKUP(C46,Active!C$21:E$201,3,FALSE)</f>
        <v>29536.035704653401</v>
      </c>
      <c r="M46" t="s">
        <v>87</v>
      </c>
      <c r="O46">
        <v>29536</v>
      </c>
      <c r="P46">
        <v>-3.8400000000000001E-3</v>
      </c>
      <c r="Q46">
        <v>-4.0000000000000003E-5</v>
      </c>
    </row>
    <row r="48" spans="1:17">
      <c r="G48" t="s">
        <v>96</v>
      </c>
      <c r="H48">
        <f>SUM(H41:H45)</f>
        <v>2.4034549004787102</v>
      </c>
      <c r="J48">
        <f>SUM(J41:J45)</f>
        <v>136211.62216838042</v>
      </c>
    </row>
    <row r="50" spans="7:10">
      <c r="G50" t="s">
        <v>97</v>
      </c>
      <c r="J50">
        <f>J48/H48</f>
        <v>56673.259041078883</v>
      </c>
    </row>
    <row r="51" spans="7:10">
      <c r="G51" t="s">
        <v>98</v>
      </c>
      <c r="J51">
        <f>1/SQRT(H48)</f>
        <v>0.64503311524674456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2024-03-05T04:12:07Z</dcterms:modified>
</cp:coreProperties>
</file>