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87E26FA-102D-48F1-B98B-B7E39ADEF10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C15" i="1"/>
  <c r="O22" i="1"/>
  <c r="S22" i="1" s="1"/>
  <c r="O21" i="1"/>
  <c r="S21" i="1" s="1"/>
  <c r="S19" i="1" s="1"/>
  <c r="C18" i="1" l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<sst xmlns="http://schemas.openxmlformats.org/spreadsheetml/2006/main" count="56" uniqueCount="52">
  <si>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</si>
  <si>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</si>
  <si>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</si>
  <si>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</si>
  <si>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</si>
  <si>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</si>
  <si>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</si>
  <si>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</si>
  <si>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</si>
  <si>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</si>
  <si>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</si>
  <si>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</si>
  <si>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</si>
  <si>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</si>
  <si>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</si>
  <si>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</si>
  <si>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</si>
  <si>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</si>
  <si>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</si>
  <si>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</si>
  <si>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</si>
  <si>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</si>
  <si>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</si>
  <si>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</si>
  <si>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</si>
  <si>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</si>
  <si>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</si>
  <si>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</si>
  <si>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</si>
  <si>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</si>
  <si>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</si>
  <si>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</si>
  <si>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</si>
  <si>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</si>
  <si>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</si>
  <si>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</si>
  <si>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</si>
  <si>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</si>
  <si>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</si>
  <si>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</si>
  <si>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</si>
  <si>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</si>
  <si>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SV Pyx</t>
  </si>
  <si>
    <t>SV Pyx / GSC 7157-0022</t>
  </si>
  <si>
    <t>Pyx_SV.xls</t>
  </si>
  <si>
    <t>EA</t>
  </si>
  <si>
    <t>Pyx</t>
  </si>
  <si>
    <t>G7157-0022</t>
  </si>
  <si>
    <t>Malkov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</si>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</sst>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 Pyx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9E-454F-8200-C2FB10A599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-0.25708999999187654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9E-454F-8200-C2FB10A5990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9E-454F-8200-C2FB10A5990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9E-454F-8200-C2FB10A5990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9E-454F-8200-C2FB10A599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9E-454F-8200-C2FB10A5990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8.8999999999999995E-4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9E-454F-8200-C2FB10A5990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-0.25708999999187654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9E-454F-8200-C2FB10A5990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18847.5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69E-454F-8200-C2FB10A59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702872"/>
        <c:axId val="1"/>
      </c:scatterChart>
      <c:valAx>
        <c:axId val="542702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702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3F9CA6-FD9B-7F70-F913-5ADF733B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28876.52</v>
      </c>
      <c r="D7" s="10" t="s">
        <v>48</v>
      </c>
    </row>
    <row r="8" spans="1:7" s="2" customFormat="1" ht="12.95" customHeight="1" x14ac:dyDescent="0.2">
      <c r="A8" s="2" t="s">
        <v>3</v>
      </c>
      <c r="C8" s="35">
        <v>1.4423999999999999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0</v>
      </c>
      <c r="D11" s="4"/>
      <c r="F11" s="15" t="str">
        <f>"F"&amp;E19</f>
        <v>F21</v>
      </c>
      <c r="G11" s="14" t="str">
        <f>"G"&amp;E19</f>
        <v>G21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-1.3640535879659188E-5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60374.718425462961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56061.175716820275</v>
      </c>
      <c r="D15" s="16" t="s">
        <v>38</v>
      </c>
      <c r="E15" s="17">
        <f ca="1">ROUND(2*(E14-$C$7)/$C$8,0)/2+E13</f>
        <v>21838.5</v>
      </c>
    </row>
    <row r="16" spans="1:7" s="2" customFormat="1" ht="12.95" customHeight="1" x14ac:dyDescent="0.2">
      <c r="A16" s="6" t="s">
        <v>4</v>
      </c>
      <c r="C16" s="20">
        <f ca="1">+C8+C12</f>
        <v>1.4423863594641202</v>
      </c>
      <c r="D16" s="16" t="s">
        <v>39</v>
      </c>
      <c r="E16" s="14">
        <f ca="1">ROUND(2*(E14-$C$15)/$C$16,0)/2+E13</f>
        <v>2991.5</v>
      </c>
    </row>
    <row r="17" spans="1:19" s="2" customFormat="1" ht="12.95" customHeight="1" thickBot="1" x14ac:dyDescent="0.25">
      <c r="A17" s="16" t="s">
        <v>29</v>
      </c>
      <c r="C17" s="2">
        <f>COUNT(C21:C2191)</f>
        <v>2</v>
      </c>
      <c r="D17" s="16" t="s">
        <v>33</v>
      </c>
      <c r="E17" s="21">
        <f ca="1">+$C$15+$C$16*E16-15018.5-$C$9/24</f>
        <v>45357.970344490524</v>
      </c>
    </row>
    <row r="18" spans="1:19" s="2" customFormat="1" ht="12.95" customHeight="1" thickTop="1" thickBot="1" x14ac:dyDescent="0.25">
      <c r="A18" s="6" t="s">
        <v>5</v>
      </c>
      <c r="C18" s="22">
        <f ca="1">+C15</f>
        <v>56061.175716820275</v>
      </c>
      <c r="D18" s="23">
        <f ca="1">+C16</f>
        <v>1.4423863594641202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21</v>
      </c>
      <c r="S19" s="2">
        <f ca="1">SQRT(SUM(S21:S50)/(COUNT(S21:S50)-1))</f>
        <v>0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Malkov</v>
      </c>
      <c r="I20" s="27" t="s">
        <v>51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Malkov</v>
      </c>
      <c r="C21" s="9">
        <f>C$7</f>
        <v>28876.52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30">
        <f>+C21-15018.5</f>
        <v>13858.02</v>
      </c>
      <c r="S21" s="2">
        <f ca="1">+(O21-G21)^2</f>
        <v>0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56061.896910000003</v>
      </c>
      <c r="D22" s="33">
        <v>8.8999999999999995E-4</v>
      </c>
      <c r="E22" s="2">
        <f>+(C22-C$7)/C$8</f>
        <v>18847.321762340547</v>
      </c>
      <c r="F22" s="2">
        <f>ROUND(2*E22,0)/2</f>
        <v>18847.5</v>
      </c>
      <c r="G22" s="2">
        <f>+C22-(C$7+F22*C$8)</f>
        <v>-0.25708999999187654</v>
      </c>
      <c r="I22" s="2">
        <f>+G22</f>
        <v>-0.25708999999187654</v>
      </c>
      <c r="O22" s="2">
        <f ca="1">+C$11+C$12*$F22</f>
        <v>-0.25708999999187654</v>
      </c>
      <c r="Q22" s="30">
        <f>+C22-15018.5</f>
        <v>41043.396910000003</v>
      </c>
      <c r="S22" s="2">
        <f ca="1">+(O22-G22)^2</f>
        <v>0</v>
      </c>
    </row>
    <row r="23" spans="1:19" s="2" customFormat="1" ht="12.95" customHeight="1" x14ac:dyDescent="0.2">
      <c r="C23" s="9"/>
      <c r="D23" s="9"/>
      <c r="Q23" s="30"/>
    </row>
    <row r="24" spans="1:19" s="2" customFormat="1" ht="12.95" customHeight="1" x14ac:dyDescent="0.2">
      <c r="C24" s="9"/>
      <c r="D24" s="9"/>
      <c r="Q24" s="30"/>
    </row>
    <row r="25" spans="1:19" s="2" customFormat="1" ht="12.95" customHeight="1" x14ac:dyDescent="0.2">
      <c r="C25" s="9"/>
      <c r="D25" s="9"/>
      <c r="Q25" s="30"/>
    </row>
    <row r="26" spans="1:19" s="2" customFormat="1" ht="12.95" customHeight="1" x14ac:dyDescent="0.2">
      <c r="C26" s="9"/>
      <c r="D26" s="9"/>
      <c r="Q26" s="30"/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2024-03-05T04:14:32Z</dcterms:modified>
</cp:coreProperties>
</file>