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0B7F10-BB8B-4440-AE3D-E586EF14C9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 s="1"/>
  <c r="F21" i="1" s="1"/>
  <c r="G21" i="1" s="1"/>
  <c r="K21" i="1" s="1"/>
  <c r="A21" i="1"/>
  <c r="E29" i="1"/>
  <c r="F29" i="1" s="1"/>
  <c r="G29" i="1" s="1"/>
  <c r="K29" i="1" s="1"/>
  <c r="E22" i="1"/>
  <c r="F22" i="1" s="1"/>
  <c r="G22" i="1" s="1"/>
  <c r="I22" i="1" s="1"/>
  <c r="E23" i="1"/>
  <c r="F23" i="1"/>
  <c r="G23" i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30" i="1"/>
  <c r="F30" i="1" s="1"/>
  <c r="G30" i="1" s="1"/>
  <c r="K30" i="1" s="1"/>
  <c r="D9" i="1"/>
  <c r="C9" i="1"/>
  <c r="F16" i="1"/>
  <c r="F17" i="1" s="1"/>
  <c r="Q30" i="1"/>
  <c r="C17" i="1"/>
  <c r="Q22" i="1"/>
  <c r="Q23" i="1"/>
  <c r="Q24" i="1"/>
  <c r="Q25" i="1"/>
  <c r="Q26" i="1"/>
  <c r="Q27" i="1"/>
  <c r="Q28" i="1"/>
  <c r="Q29" i="1"/>
  <c r="C12" i="1"/>
  <c r="C11" i="1"/>
  <c r="O21" i="1" l="1"/>
  <c r="O23" i="1"/>
  <c r="O26" i="1"/>
  <c r="C15" i="1"/>
  <c r="O24" i="1"/>
  <c r="O28" i="1"/>
  <c r="O27" i="1"/>
  <c r="O22" i="1"/>
  <c r="O29" i="1"/>
  <c r="O25" i="1"/>
  <c r="O3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<sst xmlns="http://schemas.openxmlformats.org/spreadsheetml/2006/main" count="72" uniqueCount="58">
  <si>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</si>
  <si>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</si>
  <si>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</si>
  <si>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</si>
  <si>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</si>
  <si>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</si>
  <si>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</si>
  <si>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</si>
  <si>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</si>
  <si>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</si>
  <si>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</si>
  <si>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</si>
  <si>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</si>
  <si>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</si>
  <si>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</si>
  <si>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</si>
  <si>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</si>
  <si>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</si>
  <si>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</si>
  <si>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</si>
  <si>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</si>
  <si>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</si>
  <si>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</si>
  <si>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</si>
  <si>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</si>
  <si>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</si>
  <si>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</si>
  <si>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</si>
  <si>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</t>
  </si>
  <si>
    <t>IBVS</t>
  </si>
  <si>
    <t>IBVS 5480</t>
  </si>
  <si>
    <t>Locher K</t>
  </si>
  <si>
    <t>BBSAG Bull.88</t>
  </si>
  <si>
    <t>B</t>
  </si>
  <si>
    <t>BBSAG Bull.94</t>
  </si>
  <si>
    <t>BBSAG Bull.95</t>
  </si>
  <si>
    <t>BBSAG Bull.97</t>
  </si>
  <si>
    <t>BBSAG Bull.100</t>
  </si>
  <si>
    <t>BBSAG Bull.103</t>
  </si>
  <si>
    <t>BBSAG Bull.108</t>
  </si>
  <si>
    <t># of data points:</t>
  </si>
  <si>
    <t>EA</t>
  </si>
  <si>
    <t>SW Pyx / GSC 06569-03789</t>
  </si>
  <si>
    <t>JAVSO..48..256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</si>
  <si>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</si>
  <si>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</si>
  <si>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</si>
  <si>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</si>
  <si>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</si>
  <si>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</si>
  <si>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</si>
  <si>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</si>
  <si>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</si>
  <si>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</si>
  <si>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</si>
  <si>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</si>
  <si>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</si>
  <si>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19/11/1891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</si>
</sst>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2" fillId="0" borderId="0" xfId="7" applyFont="1"/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Pyx - O-C Diagr.</a:t>
            </a:r>
          </a:p>
        </c:rich>
      </c:tx>
      <c:layout>
        <c:manualLayout>
          <c:xMode val="edge"/>
          <c:yMode val="edge"/>
          <c:x val="0.3825304367074597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15"/>
          <c:w val="0.8283138621236867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6-47CC-94B2-AD5BFD75FE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0.21072000000276603</c:v>
                </c:pt>
                <c:pt idx="2">
                  <c:v>0.2112799999958952</c:v>
                </c:pt>
                <c:pt idx="3">
                  <c:v>0.22523999999975786</c:v>
                </c:pt>
                <c:pt idx="4">
                  <c:v>0.2557200000010198</c:v>
                </c:pt>
                <c:pt idx="5">
                  <c:v>0.23675999999977648</c:v>
                </c:pt>
                <c:pt idx="6">
                  <c:v>0.2282000000050175</c:v>
                </c:pt>
                <c:pt idx="7">
                  <c:v>0.18852000000333646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86-47CC-94B2-AD5BFD75FE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86-47CC-94B2-AD5BFD75FE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8">
                  <c:v>0.18175999999220949</c:v>
                </c:pt>
                <c:pt idx="9">
                  <c:v>0.17453999999270309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86-47CC-94B2-AD5BFD75FE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86-47CC-94B2-AD5BFD75FE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86-47CC-94B2-AD5BFD75FE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6.0000000000000001E-3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86-47CC-94B2-AD5BFD75FE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11801</c:v>
                </c:pt>
                <c:pt idx="2">
                  <c:v>12024</c:v>
                </c:pt>
                <c:pt idx="3">
                  <c:v>12042</c:v>
                </c:pt>
                <c:pt idx="4">
                  <c:v>12151</c:v>
                </c:pt>
                <c:pt idx="5">
                  <c:v>12283</c:v>
                </c:pt>
                <c:pt idx="6">
                  <c:v>12385</c:v>
                </c:pt>
                <c:pt idx="7">
                  <c:v>12616</c:v>
                </c:pt>
                <c:pt idx="8">
                  <c:v>13408</c:v>
                </c:pt>
                <c:pt idx="9">
                  <c:v>15727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0.33928229031861568</c:v>
                </c:pt>
                <c:pt idx="1">
                  <c:v>0.21195348486052132</c:v>
                </c:pt>
                <c:pt idx="2">
                  <c:v>0.20954739015522897</c:v>
                </c:pt>
                <c:pt idx="3">
                  <c:v>0.2093531762328287</c:v>
                </c:pt>
                <c:pt idx="4">
                  <c:v>0.20817710303607145</c:v>
                </c:pt>
                <c:pt idx="5">
                  <c:v>0.20675286760513606</c:v>
                </c:pt>
                <c:pt idx="6">
                  <c:v>0.20565232204486783</c:v>
                </c:pt>
                <c:pt idx="7">
                  <c:v>0.20315991004073089</c:v>
                </c:pt>
                <c:pt idx="8">
                  <c:v>0.19461449745511861</c:v>
                </c:pt>
                <c:pt idx="9">
                  <c:v>0.16959327045254927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86-47CC-94B2-AD5BFD75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1616"/>
        <c:axId val="1"/>
      </c:scatterChart>
      <c:valAx>
        <c:axId val="72017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906776713151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92786895613951"/>
          <c:y val="0.91874999999999996"/>
          <c:w val="0.6295185466274547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85725</xdr:rowOff>
    </xdr:from>
    <xdr:to>
      <xdr:col>17</xdr:col>
      <xdr:colOff>104775</xdr:colOff>
      <xdr:row>18</xdr:row>
      <xdr:rowOff>104775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E28A7382-E539-0E93-8AB8-50EDC015A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32" max="16384" width="10.28515625" style="9"/>
  </cols>
  <sheetData>
    <row r="1" spans="1:6" s="9" customFormat="1" ht="20.25">
      <c r="A1" s="8" t="s">
        <v>42</v>
      </c>
    </row>
    <row r="2" spans="1:6" s="9" customFormat="1" ht="12.95" customHeight="1">
      <c r="A2" s="9" t="s">
        <v>24</v>
      </c>
      <c r="B2" s="10" t="s">
        <v>41</v>
      </c>
    </row>
    <row r="3" spans="1:6" s="9" customFormat="1" ht="12.95" customHeight="1"/>
    <row r="4" spans="1:6" s="9" customFormat="1" ht="12.95" customHeight="1">
      <c r="A4" s="11" t="s">
        <v>0</v>
      </c>
      <c r="C4" s="12" t="s">
        <v>28</v>
      </c>
      <c r="D4" s="13" t="s">
        <v>28</v>
      </c>
    </row>
    <row r="5" spans="1:6" s="9" customFormat="1" ht="12.95" customHeight="1">
      <c r="A5" s="14" t="s">
        <v>45</v>
      </c>
      <c r="C5" s="15">
        <v>-9.5</v>
      </c>
      <c r="D5" s="16" t="s">
        <v>46</v>
      </c>
    </row>
    <row r="6" spans="1:6" s="9" customFormat="1" ht="12.95" customHeight="1">
      <c r="A6" s="11" t="s">
        <v>1</v>
      </c>
    </row>
    <row r="7" spans="1:6" s="9" customFormat="1" ht="12.95" customHeight="1">
      <c r="A7" s="9" t="s">
        <v>2</v>
      </c>
      <c r="C7" s="9">
        <v>12056.45</v>
      </c>
      <c r="D7" s="17" t="s">
        <v>29</v>
      </c>
    </row>
    <row r="8" spans="1:6" s="9" customFormat="1" ht="12.95" customHeight="1">
      <c r="A8" s="9" t="s">
        <v>3</v>
      </c>
      <c r="C8" s="9">
        <v>2.9832800000000002</v>
      </c>
      <c r="D8" s="36">
        <v>5480</v>
      </c>
    </row>
    <row r="9" spans="1:6" s="9" customFormat="1" ht="12.95" customHeight="1">
      <c r="A9" s="18" t="s">
        <v>47</v>
      </c>
      <c r="B9" s="19">
        <v>27</v>
      </c>
      <c r="C9" s="20" t="str">
        <f>"F"&amp;B9</f>
        <v>F27</v>
      </c>
      <c r="D9" s="17" t="str">
        <f>"G"&amp;B9</f>
        <v>G27</v>
      </c>
    </row>
    <row r="10" spans="1:6" s="9" customFormat="1" ht="12.95" customHeight="1" thickBot="1">
      <c r="C10" s="21" t="s">
        <v>19</v>
      </c>
      <c r="D10" s="21" t="s">
        <v>20</v>
      </c>
    </row>
    <row r="11" spans="1:6" s="9" customFormat="1" ht="12.95" customHeight="1">
      <c r="A11" s="9" t="s">
        <v>15</v>
      </c>
      <c r="C11" s="17">
        <f ca="1">INTERCEPT(INDIRECT($D$9):G992,INDIRECT($C$9):F992)</f>
        <v>0.33928229031861568</v>
      </c>
      <c r="D11" s="22"/>
    </row>
    <row r="12" spans="1:6" s="9" customFormat="1" ht="12.95" customHeight="1">
      <c r="A12" s="9" t="s">
        <v>16</v>
      </c>
      <c r="C12" s="17">
        <f ca="1">SLOPE(INDIRECT($D$9):G992,INDIRECT($C$9):F992)</f>
        <v>-1.0789662355571082E-5</v>
      </c>
      <c r="D12" s="22"/>
    </row>
    <row r="13" spans="1:6" s="9" customFormat="1" ht="12.95" customHeight="1">
      <c r="A13" s="9" t="s">
        <v>18</v>
      </c>
      <c r="C13" s="22" t="s">
        <v>13</v>
      </c>
      <c r="D13" s="22"/>
    </row>
    <row r="14" spans="1:6" s="9" customFormat="1" ht="12.95" customHeight="1">
      <c r="A14" s="9" t="s">
        <v>23</v>
      </c>
    </row>
    <row r="15" spans="1:6" s="9" customFormat="1" ht="12.95" customHeight="1">
      <c r="A15" s="23" t="s">
        <v>17</v>
      </c>
      <c r="C15" s="24">
        <f ca="1">(C7+C11)+(C8+C12)*INT(MAX(F21:F3533))</f>
        <v>58974.664153270453</v>
      </c>
      <c r="E15" s="25" t="s">
        <v>48</v>
      </c>
      <c r="F15" s="15">
        <v>1</v>
      </c>
    </row>
    <row r="16" spans="1:6" s="9" customFormat="1" ht="12.95" customHeight="1">
      <c r="A16" s="11" t="s">
        <v>4</v>
      </c>
      <c r="C16" s="26">
        <f ca="1">+C8+C12</f>
        <v>2.9832692103376446</v>
      </c>
      <c r="E16" s="25" t="s">
        <v>49</v>
      </c>
      <c r="F16" s="27">
        <f ca="1">NOW()+15018.5+$C$5/24</f>
        <v>60374.721377662034</v>
      </c>
    </row>
    <row r="17" spans="1:31" ht="12.95" customHeight="1" thickBot="1">
      <c r="A17" s="28" t="s">
        <v>40</v>
      </c>
      <c r="B17" s="9"/>
      <c r="C17" s="9">
        <f>COUNT(C21:C2191)</f>
        <v>10</v>
      </c>
      <c r="D17" s="9"/>
      <c r="E17" s="25" t="s">
        <v>50</v>
      </c>
      <c r="F17" s="27">
        <f ca="1">ROUND(2*(F16-$C$7)/$C$8,0)/2+F15</f>
        <v>16197.5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2.95" customHeight="1">
      <c r="A18" s="11" t="s">
        <v>5</v>
      </c>
      <c r="B18" s="9"/>
      <c r="C18" s="29">
        <f ca="1">+C15</f>
        <v>58974.664153270453</v>
      </c>
      <c r="D18" s="30">
        <f ca="1">+C16</f>
        <v>2.9832692103376446</v>
      </c>
      <c r="E18" s="25" t="s">
        <v>51</v>
      </c>
      <c r="F18" s="17">
        <f ca="1">ROUND(2*(F16-$C$15)/$C$16,0)/2+F15</f>
        <v>470.5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2.95" customHeight="1" thickTop="1">
      <c r="A19" s="9"/>
      <c r="B19" s="9"/>
      <c r="C19" s="9"/>
      <c r="D19" s="9"/>
      <c r="E19" s="25" t="s">
        <v>52</v>
      </c>
      <c r="F19" s="31">
        <f ca="1">+$C$15+$C$16*F18-15018.5-$C$5/24</f>
        <v>45360.188150067646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2.95" customHeight="1" thickBot="1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2" t="s">
        <v>53</v>
      </c>
      <c r="I20" s="32" t="s">
        <v>54</v>
      </c>
      <c r="J20" s="32" t="s">
        <v>55</v>
      </c>
      <c r="K20" s="32" t="s">
        <v>56</v>
      </c>
      <c r="L20" s="32" t="s">
        <v>25</v>
      </c>
      <c r="M20" s="32" t="s">
        <v>26</v>
      </c>
      <c r="N20" s="32" t="s">
        <v>27</v>
      </c>
      <c r="O20" s="32" t="s">
        <v>22</v>
      </c>
      <c r="P20" s="33" t="s">
        <v>21</v>
      </c>
      <c r="Q20" s="21" t="s">
        <v>14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2.95" customHeight="1">
      <c r="A21" t="str">
        <f>$D$7</f>
        <v>IBVS</v>
      </c>
      <c r="C21" s="3">
        <f>$C$7</f>
        <v>12056.45</v>
      </c>
      <c r="D21" s="3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0.33928229031861568</v>
      </c>
      <c r="Q21" s="1" t="s">
        <v>57</v>
      </c>
    </row>
    <row r="22" spans="1:31" ht="12.95" customHeight="1">
      <c r="A22" s="9" t="s">
        <v>32</v>
      </c>
      <c r="B22" s="9"/>
      <c r="C22" s="34">
        <v>47262.347999999998</v>
      </c>
      <c r="D22" s="16"/>
      <c r="E22" s="9">
        <f>+(C22-C$7)/C$8</f>
        <v>11801.070633664958</v>
      </c>
      <c r="F22" s="9">
        <f>ROUND(2*E22,0)/2</f>
        <v>11801</v>
      </c>
      <c r="G22" s="9">
        <f>+C22-(C$7+F22*C$8)</f>
        <v>0.21072000000276603</v>
      </c>
      <c r="H22" s="9"/>
      <c r="I22" s="9">
        <f>+G22</f>
        <v>0.21072000000276603</v>
      </c>
      <c r="J22" s="9"/>
      <c r="K22" s="9"/>
      <c r="L22" s="9"/>
      <c r="M22" s="9"/>
      <c r="N22" s="9"/>
      <c r="O22" s="9">
        <f ca="1">+C$11+C$12*$F22</f>
        <v>0.21195348486052132</v>
      </c>
      <c r="P22" s="9"/>
      <c r="Q22" s="35">
        <f>+C22-15018.5</f>
        <v>32243.847999999998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2.95" customHeight="1">
      <c r="A23" s="9" t="s">
        <v>34</v>
      </c>
      <c r="B23" s="9"/>
      <c r="C23" s="34">
        <v>47927.62</v>
      </c>
      <c r="D23" s="16"/>
      <c r="E23" s="9">
        <f>+(C23-C$7)/C$8</f>
        <v>12024.070821377811</v>
      </c>
      <c r="F23" s="9">
        <f>ROUND(2*E23,0)/2</f>
        <v>12024</v>
      </c>
      <c r="G23" s="9">
        <f>+C23-(C$7+F23*C$8)</f>
        <v>0.2112799999958952</v>
      </c>
      <c r="H23" s="9"/>
      <c r="I23" s="9">
        <f>+G23</f>
        <v>0.2112799999958952</v>
      </c>
      <c r="J23" s="9"/>
      <c r="K23" s="9"/>
      <c r="L23" s="9"/>
      <c r="M23" s="9"/>
      <c r="N23" s="9"/>
      <c r="O23" s="9">
        <f ca="1">+C$11+C$12*$F23</f>
        <v>0.20954739015522897</v>
      </c>
      <c r="P23" s="9"/>
      <c r="Q23" s="35">
        <f>+C23-15018.5</f>
        <v>32909.120000000003</v>
      </c>
      <c r="R23" s="9"/>
      <c r="S23" s="9"/>
      <c r="T23" s="9"/>
      <c r="U23" s="9"/>
      <c r="V23" s="9"/>
      <c r="W23" s="9"/>
      <c r="X23" s="9"/>
      <c r="Y23" s="9"/>
      <c r="Z23" s="9"/>
      <c r="AA23" s="9">
        <v>5</v>
      </c>
      <c r="AB23" s="9"/>
      <c r="AC23" s="9" t="s">
        <v>31</v>
      </c>
      <c r="AD23" s="9"/>
      <c r="AE23" s="9" t="s">
        <v>33</v>
      </c>
    </row>
    <row r="24" spans="1:31" ht="12.95" customHeight="1">
      <c r="A24" t="s">
        <v>35</v>
      </c>
      <c r="C24" s="4">
        <v>47981.332999999999</v>
      </c>
      <c r="D24" s="3"/>
      <c r="E24">
        <f>+(C24-C$7)/C$8</f>
        <v>12042.075500791076</v>
      </c>
      <c r="F24">
        <f>ROUND(2*E24,0)/2</f>
        <v>12042</v>
      </c>
      <c r="G24">
        <f>+C24-(C$7+F24*C$8)</f>
        <v>0.22523999999975786</v>
      </c>
      <c r="I24">
        <f>+G24</f>
        <v>0.22523999999975786</v>
      </c>
      <c r="O24">
        <f ca="1">+C$11+C$12*$F24</f>
        <v>0.2093531762328287</v>
      </c>
      <c r="Q24" s="1">
        <f>+C24-15018.5</f>
        <v>32962.832999999999</v>
      </c>
      <c r="AA24">
        <v>7</v>
      </c>
      <c r="AC24" t="s">
        <v>31</v>
      </c>
      <c r="AE24" t="s">
        <v>33</v>
      </c>
    </row>
    <row r="25" spans="1:31" ht="12.95" customHeight="1">
      <c r="A25" t="s">
        <v>36</v>
      </c>
      <c r="C25" s="4">
        <v>48306.540999999997</v>
      </c>
      <c r="D25" s="3">
        <v>3.0000000000000001E-3</v>
      </c>
      <c r="E25">
        <f>+(C25-C$7)/C$8</f>
        <v>12151.0857177335</v>
      </c>
      <c r="F25">
        <f>ROUND(2*E25,0)/2</f>
        <v>12151</v>
      </c>
      <c r="G25">
        <f>+C25-(C$7+F25*C$8)</f>
        <v>0.2557200000010198</v>
      </c>
      <c r="I25">
        <f>+G25</f>
        <v>0.2557200000010198</v>
      </c>
      <c r="O25">
        <f ca="1">+C$11+C$12*$F25</f>
        <v>0.20817710303607145</v>
      </c>
      <c r="Q25" s="1">
        <f>+C25-15018.5</f>
        <v>33288.040999999997</v>
      </c>
      <c r="AA25">
        <v>5</v>
      </c>
      <c r="AC25" t="s">
        <v>31</v>
      </c>
      <c r="AE25" t="s">
        <v>33</v>
      </c>
    </row>
    <row r="26" spans="1:31" ht="12.95" customHeight="1">
      <c r="A26" t="s">
        <v>37</v>
      </c>
      <c r="C26" s="4">
        <v>48700.315000000002</v>
      </c>
      <c r="D26" s="3">
        <v>6.0000000000000001E-3</v>
      </c>
      <c r="E26">
        <f>+(C26-C$7)/C$8</f>
        <v>12283.079362312623</v>
      </c>
      <c r="F26">
        <f>ROUND(2*E26,0)/2</f>
        <v>12283</v>
      </c>
      <c r="G26">
        <f>+C26-(C$7+F26*C$8)</f>
        <v>0.23675999999977648</v>
      </c>
      <c r="I26">
        <f>+G26</f>
        <v>0.23675999999977648</v>
      </c>
      <c r="O26">
        <f ca="1">+C$11+C$12*$F26</f>
        <v>0.20675286760513606</v>
      </c>
      <c r="Q26" s="1">
        <f>+C26-15018.5</f>
        <v>33681.815000000002</v>
      </c>
      <c r="AA26">
        <v>10</v>
      </c>
      <c r="AC26" t="s">
        <v>31</v>
      </c>
      <c r="AE26" t="s">
        <v>33</v>
      </c>
    </row>
    <row r="27" spans="1:31" ht="12.95" customHeight="1">
      <c r="A27" t="s">
        <v>38</v>
      </c>
      <c r="C27" s="4">
        <v>49004.601000000002</v>
      </c>
      <c r="D27" s="3">
        <v>6.0000000000000001E-3</v>
      </c>
      <c r="E27">
        <f>+(C27-C$7)/C$8</f>
        <v>12385.076492987582</v>
      </c>
      <c r="F27">
        <f>ROUND(2*E27,0)/2</f>
        <v>12385</v>
      </c>
      <c r="G27">
        <f>+C27-(C$7+F27*C$8)</f>
        <v>0.2282000000050175</v>
      </c>
      <c r="I27">
        <f>+G27</f>
        <v>0.2282000000050175</v>
      </c>
      <c r="O27">
        <f ca="1">+C$11+C$12*$F27</f>
        <v>0.20565232204486783</v>
      </c>
      <c r="Q27" s="1">
        <f>+C27-15018.5</f>
        <v>33986.101000000002</v>
      </c>
      <c r="AA27">
        <v>7</v>
      </c>
      <c r="AC27" t="s">
        <v>31</v>
      </c>
      <c r="AE27" t="s">
        <v>33</v>
      </c>
    </row>
    <row r="28" spans="1:31" ht="12.95" customHeight="1">
      <c r="A28" t="s">
        <v>39</v>
      </c>
      <c r="C28" s="4">
        <v>49693.699000000001</v>
      </c>
      <c r="D28" s="3">
        <v>8.9999999999999993E-3</v>
      </c>
      <c r="E28">
        <f>+(C28-C$7)/C$8</f>
        <v>12616.063192191143</v>
      </c>
      <c r="F28">
        <f>ROUND(2*E28,0)/2</f>
        <v>12616</v>
      </c>
      <c r="G28">
        <f>+C28-(C$7+F28*C$8)</f>
        <v>0.18852000000333646</v>
      </c>
      <c r="I28">
        <f>+G28</f>
        <v>0.18852000000333646</v>
      </c>
      <c r="O28">
        <f ca="1">+C$11+C$12*$F28</f>
        <v>0.20315991004073089</v>
      </c>
      <c r="Q28" s="1">
        <f>+C28-15018.5</f>
        <v>34675.199000000001</v>
      </c>
      <c r="AA28">
        <v>10</v>
      </c>
      <c r="AC28" t="s">
        <v>31</v>
      </c>
      <c r="AE28" t="s">
        <v>33</v>
      </c>
    </row>
    <row r="29" spans="1:31" ht="12.95" customHeight="1">
      <c r="A29" t="s">
        <v>30</v>
      </c>
      <c r="C29" s="3">
        <v>52056.45</v>
      </c>
      <c r="D29" s="3" t="s">
        <v>13</v>
      </c>
      <c r="E29">
        <f>+(C29-C$7)/C$8</f>
        <v>13408.060926228849</v>
      </c>
      <c r="F29">
        <f>ROUND(2*E29,0)/2</f>
        <v>13408</v>
      </c>
      <c r="G29">
        <f>+C29-(C$7+F29*C$8)</f>
        <v>0.18175999999220949</v>
      </c>
      <c r="H29" s="2"/>
      <c r="K29">
        <f>+G29</f>
        <v>0.18175999999220949</v>
      </c>
      <c r="O29">
        <f ca="1">+C$11+C$12*$F29</f>
        <v>0.19461449745511861</v>
      </c>
      <c r="Q29" s="1">
        <f>+C29-15018.5</f>
        <v>37037.949999999997</v>
      </c>
      <c r="AA29">
        <v>5</v>
      </c>
      <c r="AC29" t="s">
        <v>31</v>
      </c>
      <c r="AE29" t="s">
        <v>33</v>
      </c>
    </row>
    <row r="30" spans="1:31" ht="12.95" customHeight="1">
      <c r="A30" s="5" t="s">
        <v>43</v>
      </c>
      <c r="B30" s="6" t="s">
        <v>44</v>
      </c>
      <c r="C30" s="7">
        <v>58974.669099999999</v>
      </c>
      <c r="D30" s="7">
        <v>1.9E-3</v>
      </c>
      <c r="E30">
        <f>+(C30-C$7)/C$8</f>
        <v>15727.058506073852</v>
      </c>
      <c r="F30">
        <f>ROUND(2*E30,0)/2</f>
        <v>15727</v>
      </c>
      <c r="G30">
        <f>+C30-(C$7+F30*C$8)</f>
        <v>0.17453999999270309</v>
      </c>
      <c r="K30">
        <f>+G30</f>
        <v>0.17453999999270309</v>
      </c>
      <c r="O30">
        <f ca="1">+C$11+C$12*$F30</f>
        <v>0.16959327045254927</v>
      </c>
      <c r="Q30" s="1">
        <f>+C30-15018.5</f>
        <v>43956.169099999999</v>
      </c>
    </row>
    <row r="31" spans="1:31" ht="12.95" customHeight="1">
      <c r="C31" s="3"/>
      <c r="D31" s="3"/>
    </row>
    <row r="32" spans="1:31" ht="12.95" customHeight="1">
      <c r="C32" s="3"/>
      <c r="D32" s="3"/>
    </row>
    <row r="33" spans="3:4" ht="12.95" customHeight="1">
      <c r="C33" s="3"/>
      <c r="D33" s="3"/>
    </row>
    <row r="34" spans="3:4" ht="12.95" customHeight="1">
      <c r="C34" s="3"/>
      <c r="D34" s="3"/>
    </row>
    <row r="35" spans="3:4" ht="12.95" customHeight="1">
      <c r="C35" s="3"/>
      <c r="D35" s="3"/>
    </row>
    <row r="36" spans="3:4" ht="12.95" customHeight="1">
      <c r="C36" s="3"/>
      <c r="D36" s="3"/>
    </row>
    <row r="37" spans="3:4" ht="12.95" customHeight="1">
      <c r="C37" s="3"/>
      <c r="D37" s="3"/>
    </row>
    <row r="38" spans="3:4" ht="12.95" customHeight="1">
      <c r="C38" s="3"/>
      <c r="D38" s="3"/>
    </row>
    <row r="39" spans="3:4" ht="12.95" customHeight="1">
      <c r="C39" s="3"/>
      <c r="D39" s="3"/>
    </row>
    <row r="40" spans="3:4" ht="12.95" customHeight="1">
      <c r="C40" s="3"/>
      <c r="D40" s="3"/>
    </row>
    <row r="41" spans="3:4" ht="12.95" customHeight="1">
      <c r="C41" s="3"/>
      <c r="D41" s="3"/>
    </row>
    <row r="42" spans="3:4" ht="12.95" customHeight="1">
      <c r="C42" s="3"/>
      <c r="D42" s="3"/>
    </row>
    <row r="43" spans="3:4" ht="12.95" customHeight="1">
      <c r="C43" s="3"/>
      <c r="D43" s="3"/>
    </row>
    <row r="44" spans="3:4" ht="12.95" customHeight="1">
      <c r="C44" s="3"/>
      <c r="D44" s="3"/>
    </row>
    <row r="45" spans="3:4">
      <c r="C45" s="3"/>
      <c r="D45" s="3"/>
    </row>
    <row r="46" spans="3:4">
      <c r="C46" s="3"/>
      <c r="D46" s="3"/>
    </row>
    <row r="47" spans="3:4">
      <c r="C47" s="3"/>
      <c r="D47" s="3"/>
    </row>
    <row r="48" spans="3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rotectedRanges>
    <protectedRange sqref="A29:D29" name="Range1"/>
  </protectedRanges>
  <sortState xmlns:xlrd2="http://schemas.microsoft.com/office/spreadsheetml/2017/richdata2" ref="A21:AO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2024-03-05T04:18:47Z</dcterms:modified>
</cp:coreProperties>
</file>