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77D8EF7-CBDA-4D0A-BFE8-F93036BAD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Q36" i="1"/>
  <c r="Q22" i="1"/>
  <c r="Q23" i="1"/>
  <c r="Q24" i="1"/>
  <c r="Q25" i="1"/>
  <c r="Q26" i="1"/>
  <c r="Q35" i="1"/>
  <c r="D9" i="1"/>
  <c r="C9" i="1"/>
  <c r="Q33" i="1"/>
  <c r="Q34" i="1"/>
  <c r="E22" i="1"/>
  <c r="F22" i="1" s="1"/>
  <c r="G22" i="1" s="1"/>
  <c r="K22" i="1" s="1"/>
  <c r="F16" i="1"/>
  <c r="F17" i="1" s="1"/>
  <c r="C17" i="1"/>
  <c r="Q21" i="1"/>
  <c r="E34" i="1" l="1"/>
  <c r="F34" i="1" s="1"/>
  <c r="E24" i="1"/>
  <c r="F24" i="1" s="1"/>
  <c r="G24" i="1" s="1"/>
  <c r="K24" i="1" s="1"/>
  <c r="E25" i="1"/>
  <c r="F25" i="1" s="1"/>
  <c r="G25" i="1" s="1"/>
  <c r="K25" i="1" s="1"/>
  <c r="E21" i="1"/>
  <c r="F21" i="1" s="1"/>
  <c r="G21" i="1" s="1"/>
  <c r="I21" i="1" s="1"/>
  <c r="G34" i="1"/>
  <c r="K34" i="1" s="1"/>
  <c r="E33" i="1"/>
  <c r="F33" i="1" s="1"/>
  <c r="G33" i="1" s="1"/>
  <c r="K33" i="1" s="1"/>
  <c r="E36" i="1"/>
  <c r="F36" i="1" s="1"/>
  <c r="G36" i="1" s="1"/>
  <c r="K36" i="1" s="1"/>
  <c r="E35" i="1"/>
  <c r="F35" i="1" s="1"/>
  <c r="G35" i="1" s="1"/>
  <c r="K35" i="1" s="1"/>
  <c r="E23" i="1"/>
  <c r="F23" i="1" s="1"/>
  <c r="G23" i="1" s="1"/>
  <c r="E26" i="1"/>
  <c r="F26" i="1" s="1"/>
  <c r="G26" i="1" s="1"/>
  <c r="K26" i="1" s="1"/>
  <c r="C11" i="1"/>
  <c r="C12" i="1"/>
  <c r="O29" i="1" l="1"/>
  <c r="O27" i="1"/>
  <c r="O31" i="1"/>
  <c r="O30" i="1"/>
  <c r="O32" i="1"/>
  <c r="O28" i="1"/>
  <c r="O36" i="1"/>
  <c r="C16" i="1"/>
  <c r="D18" i="1" s="1"/>
  <c r="O35" i="1"/>
  <c r="O33" i="1"/>
  <c r="C15" i="1"/>
  <c r="F18" i="1" s="1"/>
  <c r="O24" i="1"/>
  <c r="O34" i="1"/>
  <c r="O23" i="1"/>
  <c r="O22" i="1"/>
  <c r="O26" i="1"/>
  <c r="O21" i="1"/>
  <c r="O25" i="1"/>
  <c r="K23" i="1"/>
  <c r="F19" i="1" l="1"/>
  <c r="C18" i="1"/>
</calcChain>
</file>

<file path=xl/sharedStrings.xml><?xml version="1.0" encoding="utf-8"?>
<sst xmlns="http://schemas.openxmlformats.org/spreadsheetml/2006/main" count="92" uniqueCount="55">
  <si>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</si>
  <si>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</si>
  <si>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</si>
  <si>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</si>
  <si>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</si>
  <si>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</si>
  <si>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</si>
  <si>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</si>
  <si>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</si>
  <si>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</si>
  <si>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</si>
  <si>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</si>
  <si>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</si>
  <si>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</si>
  <si>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</si>
  <si>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</si>
  <si>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</si>
  <si>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</si>
  <si>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</si>
  <si>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</si>
  <si>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</si>
  <si>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</si>
  <si>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</si>
  <si>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</si>
  <si>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</si>
  <si>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</si>
  <si>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</si>
  <si>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</si>
  <si>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</si>
  <si>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</si>
  <si>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</si>
  <si>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</si>
  <si>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</si>
  <si>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</si>
  <si>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</si>
  <si>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</si>
  <si>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</si>
  <si>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</si>
  <si>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</si>
  <si>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</si>
  <si>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</si>
  <si>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UY Scl</t>
  </si>
  <si>
    <t>2022A</t>
  </si>
  <si>
    <t>EW</t>
  </si>
  <si>
    <t>UY Scl / GSC na</t>
  </si>
  <si>
    <t>as of 2022-01-08</t>
  </si>
  <si>
    <t>VSX</t>
  </si>
  <si>
    <t>II</t>
  </si>
  <si>
    <t>I</t>
  </si>
  <si>
    <t>JAVSO, 48, 250</t>
  </si>
  <si>
    <t>JAVSO, 49, 251</t>
  </si>
  <si>
    <t>BMGA</t>
  </si>
  <si>
    <t>VSS SEB Gp</t>
  </si>
  <si>
    <t>TESS/BAJ/RAA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</si>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</sst>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166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top"/>
    </xf>
    <xf numFmtId="0" fontId="0" fillId="0" borderId="0" xfId="0" applyBorder="1" applyAlignment="1"/>
    <xf numFmtId="0" fontId="19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Scl - O-C Diagr.</a:t>
            </a:r>
          </a:p>
        </c:rich>
      </c:tx>
      <c:layout>
        <c:manualLayout>
          <c:xMode val="edge"/>
          <c:yMode val="edge"/>
          <c:x val="0.39789852844970952"/>
          <c:y val="2.9154518950437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F-41CE-A6A9-3AFCC38566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F-41CE-A6A9-3AFCC38566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F-41CE-A6A9-3AFCC38566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6.5399999875808135E-3</c:v>
                </c:pt>
                <c:pt idx="2">
                  <c:v>7.1925002193893306E-3</c:v>
                </c:pt>
                <c:pt idx="3">
                  <c:v>7.1775002215872519E-3</c:v>
                </c:pt>
                <c:pt idx="4">
                  <c:v>6.6499998574727215E-3</c:v>
                </c:pt>
                <c:pt idx="5">
                  <c:v>7.1825001650722697E-3</c:v>
                </c:pt>
                <c:pt idx="12">
                  <c:v>8.8125000038417056E-3</c:v>
                </c:pt>
                <c:pt idx="13">
                  <c:v>7.4600000079954043E-3</c:v>
                </c:pt>
                <c:pt idx="14">
                  <c:v>9.242499916581437E-3</c:v>
                </c:pt>
                <c:pt idx="15">
                  <c:v>1.2535499969089869E-2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F-41CE-A6A9-3AFCC38566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  <c:pt idx="6">
                  <c:v>7.7629049410461448E-3</c:v>
                </c:pt>
                <c:pt idx="7">
                  <c:v>8.8854171990533359E-3</c:v>
                </c:pt>
                <c:pt idx="8">
                  <c:v>7.6634144206764176E-3</c:v>
                </c:pt>
                <c:pt idx="9">
                  <c:v>9.2559125550906174E-3</c:v>
                </c:pt>
                <c:pt idx="10">
                  <c:v>7.6937841877224855E-3</c:v>
                </c:pt>
                <c:pt idx="11">
                  <c:v>9.0163040222250856E-3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F-41CE-A6A9-3AFCC38566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F-41CE-A6A9-3AFCC38566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2.006E-3</c:v>
                  </c:pt>
                  <c:pt idx="7">
                    <c:v>1.928E-3</c:v>
                  </c:pt>
                  <c:pt idx="8">
                    <c:v>1.421E-3</c:v>
                  </c:pt>
                  <c:pt idx="9">
                    <c:v>1.9319999999999999E-3</c:v>
                  </c:pt>
                  <c:pt idx="10">
                    <c:v>1.8100000000000001E-4</c:v>
                  </c:pt>
                  <c:pt idx="11">
                    <c:v>8.2999999999999998E-5</c:v>
                  </c:pt>
                  <c:pt idx="12">
                    <c:v>9.5E-4</c:v>
                  </c:pt>
                  <c:pt idx="13">
                    <c:v>8.4000000000000003E-4</c:v>
                  </c:pt>
                  <c:pt idx="14">
                    <c:v>8.4000000000000003E-4</c:v>
                  </c:pt>
                  <c:pt idx="15">
                    <c:v>5.9299999999999999E-4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F-41CE-A6A9-3AFCC38566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-7.4883315693025608E-4</c:v>
                </c:pt>
                <c:pt idx="1">
                  <c:v>7.6121349682497161E-3</c:v>
                </c:pt>
                <c:pt idx="2">
                  <c:v>7.6140106341069432E-3</c:v>
                </c:pt>
                <c:pt idx="3">
                  <c:v>7.6447715541654842E-3</c:v>
                </c:pt>
                <c:pt idx="4">
                  <c:v>7.6466472200227131E-3</c:v>
                </c:pt>
                <c:pt idx="5">
                  <c:v>7.6470223531941578E-3</c:v>
                </c:pt>
                <c:pt idx="6">
                  <c:v>8.2903757422233965E-3</c:v>
                </c:pt>
                <c:pt idx="7">
                  <c:v>8.2907508753948412E-3</c:v>
                </c:pt>
                <c:pt idx="8">
                  <c:v>8.315884797881699E-3</c:v>
                </c:pt>
                <c:pt idx="9">
                  <c:v>8.3162599310531438E-3</c:v>
                </c:pt>
                <c:pt idx="10">
                  <c:v>8.3428943862257823E-3</c:v>
                </c:pt>
                <c:pt idx="11">
                  <c:v>8.3432695193972287E-3</c:v>
                </c:pt>
                <c:pt idx="12">
                  <c:v>8.3837839019133553E-3</c:v>
                </c:pt>
                <c:pt idx="13">
                  <c:v>8.3879103667992578E-3</c:v>
                </c:pt>
                <c:pt idx="14">
                  <c:v>8.3882854999707025E-3</c:v>
                </c:pt>
                <c:pt idx="15">
                  <c:v>1.059556908075673E-2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F-41CE-A6A9-3AFCC38566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12048</c:v>
                </c:pt>
                <c:pt idx="7">
                  <c:v>12048.5</c:v>
                </c:pt>
                <c:pt idx="8">
                  <c:v>12082</c:v>
                </c:pt>
                <c:pt idx="9">
                  <c:v>12082.5</c:v>
                </c:pt>
                <c:pt idx="10">
                  <c:v>12118</c:v>
                </c:pt>
                <c:pt idx="11">
                  <c:v>12118.5</c:v>
                </c:pt>
                <c:pt idx="12">
                  <c:v>12172.5</c:v>
                </c:pt>
                <c:pt idx="13">
                  <c:v>12178</c:v>
                </c:pt>
                <c:pt idx="14">
                  <c:v>12178.5</c:v>
                </c:pt>
                <c:pt idx="15">
                  <c:v>15120.5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F-41CE-A6A9-3AFCC3856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4776"/>
        <c:axId val="1"/>
      </c:scatterChart>
      <c:valAx>
        <c:axId val="786434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4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150299906205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85725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58B6CE6F-2ED4-B300-60A3-C99DD92CC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4.42578125" customWidth="1"/>
  </cols>
  <sheetData>
    <row r="1" spans="1:22" ht="20.25" x14ac:dyDescent="0.3">
      <c r="A1" s="1" t="s">
        <v>44</v>
      </c>
      <c r="F1" s="33" t="s">
        <v>41</v>
      </c>
      <c r="G1" s="34" t="s">
        <v>42</v>
      </c>
      <c r="H1" s="29"/>
      <c r="I1" s="35" t="s">
        <v>13</v>
      </c>
      <c r="J1" s="33" t="s">
        <v>41</v>
      </c>
      <c r="K1" s="36">
        <v>0.14460000000000001</v>
      </c>
      <c r="L1" s="37">
        <v>-39.143599999999999</v>
      </c>
      <c r="M1" s="38">
        <v>54698.81</v>
      </c>
      <c r="N1" s="38">
        <v>0.36435499999999998</v>
      </c>
      <c r="O1" s="39" t="s">
        <v>43</v>
      </c>
      <c r="P1" s="40">
        <v>11.56</v>
      </c>
      <c r="Q1" s="40">
        <v>12.4</v>
      </c>
      <c r="T1" s="56"/>
      <c r="U1" s="57"/>
      <c r="V1" s="56"/>
    </row>
    <row r="2" spans="1:22" ht="12.95" customHeight="1" x14ac:dyDescent="0.2">
      <c r="A2" t="s">
        <v>23</v>
      </c>
      <c r="B2" t="s">
        <v>43</v>
      </c>
      <c r="C2" s="28"/>
      <c r="D2" s="3"/>
      <c r="T2" s="56"/>
      <c r="U2" s="57"/>
      <c r="V2" s="56"/>
    </row>
    <row r="3" spans="1:22" ht="12.95" customHeight="1" thickBot="1" x14ac:dyDescent="0.25">
      <c r="T3" s="56"/>
      <c r="U3" s="57"/>
      <c r="V3" s="56"/>
    </row>
    <row r="4" spans="1:22" ht="12.95" customHeight="1" thickTop="1" thickBot="1" x14ac:dyDescent="0.25">
      <c r="A4" s="5" t="s">
        <v>0</v>
      </c>
      <c r="C4" s="25" t="s">
        <v>36</v>
      </c>
      <c r="D4" s="26" t="s">
        <v>36</v>
      </c>
      <c r="E4" s="41" t="s">
        <v>45</v>
      </c>
      <c r="T4" s="56"/>
      <c r="U4" s="56"/>
      <c r="V4" s="56"/>
    </row>
    <row r="5" spans="1:22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  <c r="T5" s="56"/>
      <c r="U5" s="56"/>
      <c r="V5" s="56"/>
    </row>
    <row r="6" spans="1:22" ht="12.95" customHeight="1" x14ac:dyDescent="0.2">
      <c r="A6" s="5" t="s">
        <v>1</v>
      </c>
      <c r="T6" s="56"/>
      <c r="U6" s="56"/>
      <c r="V6" s="56"/>
    </row>
    <row r="7" spans="1:22" ht="12.95" customHeight="1" x14ac:dyDescent="0.2">
      <c r="A7" t="s">
        <v>2</v>
      </c>
      <c r="C7" s="54">
        <v>54698.81</v>
      </c>
      <c r="D7" s="27" t="s">
        <v>46</v>
      </c>
      <c r="T7" s="56"/>
      <c r="U7" s="56"/>
      <c r="V7" s="56"/>
    </row>
    <row r="8" spans="1:22" ht="12.95" customHeight="1" x14ac:dyDescent="0.2">
      <c r="A8" t="s">
        <v>3</v>
      </c>
      <c r="C8" s="54">
        <v>0.36435499999999998</v>
      </c>
      <c r="D8" s="27" t="s">
        <v>46</v>
      </c>
    </row>
    <row r="9" spans="1:22" ht="12.95" customHeight="1" x14ac:dyDescent="0.2">
      <c r="A9" s="23" t="s">
        <v>31</v>
      </c>
      <c r="B9" s="32">
        <v>21</v>
      </c>
      <c r="C9" s="55" t="str">
        <f>"F"&amp;B9</f>
        <v>F21</v>
      </c>
      <c r="D9" s="22" t="str">
        <f>"G"&amp;B9</f>
        <v>G21</v>
      </c>
    </row>
    <row r="10" spans="1:22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2" ht="12.95" customHeight="1" x14ac:dyDescent="0.2">
      <c r="A11" s="10" t="s">
        <v>15</v>
      </c>
      <c r="B11" s="10"/>
      <c r="C11" s="21">
        <f ca="1">INTERCEPT(INDIRECT($D$9):G989,INDIRECT($C$9):F989)</f>
        <v>-7.4883315693025608E-4</v>
      </c>
      <c r="D11" s="3"/>
      <c r="E11" s="10"/>
    </row>
    <row r="12" spans="1:22" ht="12.95" customHeight="1" x14ac:dyDescent="0.2">
      <c r="A12" s="10" t="s">
        <v>16</v>
      </c>
      <c r="B12" s="10"/>
      <c r="C12" s="21">
        <f ca="1">SLOPE(INDIRECT($D$9):G989,INDIRECT($C$9):F989)</f>
        <v>7.5026634289123941E-7</v>
      </c>
      <c r="D12" s="3"/>
      <c r="E12" s="10"/>
    </row>
    <row r="13" spans="1:22" ht="12.95" customHeight="1" x14ac:dyDescent="0.2">
      <c r="A13" s="10" t="s">
        <v>18</v>
      </c>
      <c r="B13" s="10"/>
      <c r="C13" s="3" t="s">
        <v>13</v>
      </c>
    </row>
    <row r="14" spans="1:22" ht="12.95" customHeight="1" x14ac:dyDescent="0.2">
      <c r="A14" s="10"/>
      <c r="B14" s="10"/>
      <c r="C14" s="10"/>
    </row>
    <row r="15" spans="1:22" ht="12.95" customHeight="1" x14ac:dyDescent="0.2">
      <c r="A15" s="12" t="s">
        <v>17</v>
      </c>
      <c r="B15" s="10"/>
      <c r="C15" s="13">
        <f ca="1">(C7+C11)+(C8+C12)*INT(MAX(F21:F3530))</f>
        <v>60207.868195193951</v>
      </c>
      <c r="E15" s="14" t="s">
        <v>33</v>
      </c>
      <c r="F15" s="30">
        <v>1</v>
      </c>
    </row>
    <row r="16" spans="1:22" ht="12.95" customHeight="1" x14ac:dyDescent="0.2">
      <c r="A16" s="16" t="s">
        <v>4</v>
      </c>
      <c r="B16" s="10"/>
      <c r="C16" s="17">
        <f ca="1">+C8+C12</f>
        <v>0.36435575026634287</v>
      </c>
      <c r="E16" s="14" t="s">
        <v>29</v>
      </c>
      <c r="F16" s="31">
        <f ca="1">NOW()+15018.5+$C$5/24</f>
        <v>60325.809132870367</v>
      </c>
    </row>
    <row r="17" spans="1:23" ht="12.95" customHeight="1" thickBot="1" x14ac:dyDescent="0.25">
      <c r="A17" s="14" t="s">
        <v>26</v>
      </c>
      <c r="B17" s="10"/>
      <c r="C17" s="10">
        <f>COUNT(C21:C2188)</f>
        <v>16</v>
      </c>
      <c r="E17" s="14" t="s">
        <v>34</v>
      </c>
      <c r="F17" s="15">
        <f ca="1">ROUND(2*(F16-$C$7)/$C$8,0)/2+F15</f>
        <v>15444.5</v>
      </c>
    </row>
    <row r="18" spans="1:23" ht="12.95" customHeight="1" thickTop="1" thickBot="1" x14ac:dyDescent="0.25">
      <c r="A18" s="16" t="s">
        <v>5</v>
      </c>
      <c r="B18" s="10"/>
      <c r="C18" s="19">
        <f ca="1">+C15</f>
        <v>60207.868195193951</v>
      </c>
      <c r="D18" s="20">
        <f ca="1">+C16</f>
        <v>0.36435575026634287</v>
      </c>
      <c r="E18" s="14" t="s">
        <v>35</v>
      </c>
      <c r="F18" s="22">
        <f ca="1">ROUND(2*(F16-$C$15)/$C$16,0)/2+F15</f>
        <v>324.5</v>
      </c>
    </row>
    <row r="19" spans="1:23" ht="12.95" customHeight="1" thickTop="1" x14ac:dyDescent="0.2">
      <c r="E19" s="14" t="s">
        <v>30</v>
      </c>
      <c r="F19" s="18">
        <f ca="1">+$C$15+$C$16*F18-15018.5-$C$5/24</f>
        <v>45307.997469488713</v>
      </c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54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3" ht="12.95" customHeight="1" x14ac:dyDescent="0.2">
      <c r="A21" t="s">
        <v>46</v>
      </c>
      <c r="C21" s="8">
        <v>54698.81</v>
      </c>
      <c r="D21" s="8" t="s">
        <v>13</v>
      </c>
      <c r="E21">
        <f t="shared" ref="E21:E36" si="0">+(C21-C$7)/C$8</f>
        <v>0</v>
      </c>
      <c r="F21">
        <f t="shared" ref="F21:F36" si="1">ROUND(2*E21,0)/2</f>
        <v>0</v>
      </c>
      <c r="G21">
        <f t="shared" ref="G21:G36" si="2">+C21-(C$7+F21*C$8)</f>
        <v>0</v>
      </c>
      <c r="I21">
        <f>+G21</f>
        <v>0</v>
      </c>
      <c r="O21">
        <f t="shared" ref="O21:O36" ca="1" si="3">+C$11+C$12*$F21</f>
        <v>-7.4883315693025608E-4</v>
      </c>
      <c r="Q21" s="2">
        <f t="shared" ref="Q21:Q36" si="4">+C21-15018.5</f>
        <v>39680.31</v>
      </c>
    </row>
    <row r="22" spans="1:23" ht="12.95" customHeight="1" x14ac:dyDescent="0.2">
      <c r="A22" s="44" t="s">
        <v>49</v>
      </c>
      <c r="B22" s="45" t="s">
        <v>47</v>
      </c>
      <c r="C22" s="48">
        <v>58759.188659999985</v>
      </c>
      <c r="D22" s="49">
        <v>6.4999999999999997E-4</v>
      </c>
      <c r="E22">
        <f t="shared" si="0"/>
        <v>11144.017949527213</v>
      </c>
      <c r="F22">
        <f t="shared" si="1"/>
        <v>11144</v>
      </c>
      <c r="G22">
        <f t="shared" si="2"/>
        <v>6.5399999875808135E-3</v>
      </c>
      <c r="K22">
        <f>+G22</f>
        <v>6.5399999875808135E-3</v>
      </c>
      <c r="O22">
        <f t="shared" ca="1" si="3"/>
        <v>7.6121349682497161E-3</v>
      </c>
      <c r="Q22" s="2">
        <f t="shared" si="4"/>
        <v>43740.688659999985</v>
      </c>
    </row>
    <row r="23" spans="1:23" ht="12.95" customHeight="1" x14ac:dyDescent="0.2">
      <c r="A23" s="44" t="s">
        <v>49</v>
      </c>
      <c r="B23" s="45" t="s">
        <v>48</v>
      </c>
      <c r="C23" s="48">
        <v>58760.100200000219</v>
      </c>
      <c r="D23" s="49">
        <v>5.5999999999999995E-4</v>
      </c>
      <c r="E23">
        <f t="shared" si="0"/>
        <v>11146.519740363716</v>
      </c>
      <c r="F23">
        <f t="shared" si="1"/>
        <v>11146.5</v>
      </c>
      <c r="G23">
        <f t="shared" si="2"/>
        <v>7.1925002193893306E-3</v>
      </c>
      <c r="K23">
        <f>+G23</f>
        <v>7.1925002193893306E-3</v>
      </c>
      <c r="O23">
        <f t="shared" ca="1" si="3"/>
        <v>7.6140106341069432E-3</v>
      </c>
      <c r="Q23" s="2">
        <f t="shared" si="4"/>
        <v>43741.600200000219</v>
      </c>
    </row>
    <row r="24" spans="1:23" ht="12.95" customHeight="1" x14ac:dyDescent="0.2">
      <c r="A24" s="44" t="s">
        <v>49</v>
      </c>
      <c r="B24" s="45" t="s">
        <v>48</v>
      </c>
      <c r="C24" s="48">
        <v>58775.038740000222</v>
      </c>
      <c r="D24" s="49">
        <v>4.8000000000000001E-4</v>
      </c>
      <c r="E24">
        <f t="shared" si="0"/>
        <v>11187.519699195083</v>
      </c>
      <c r="F24">
        <f t="shared" si="1"/>
        <v>11187.5</v>
      </c>
      <c r="G24">
        <f t="shared" si="2"/>
        <v>7.1775002215872519E-3</v>
      </c>
      <c r="K24">
        <f>+G24</f>
        <v>7.1775002215872519E-3</v>
      </c>
      <c r="O24">
        <f t="shared" ca="1" si="3"/>
        <v>7.6447715541654842E-3</v>
      </c>
      <c r="Q24" s="2">
        <f t="shared" si="4"/>
        <v>43756.538740000222</v>
      </c>
    </row>
    <row r="25" spans="1:23" ht="12.95" customHeight="1" x14ac:dyDescent="0.2">
      <c r="A25" s="44" t="s">
        <v>49</v>
      </c>
      <c r="B25" s="45" t="s">
        <v>47</v>
      </c>
      <c r="C25" s="48">
        <v>58775.949099999852</v>
      </c>
      <c r="D25" s="49">
        <v>6.4000000000000005E-4</v>
      </c>
      <c r="E25">
        <f t="shared" si="0"/>
        <v>11190.018251430212</v>
      </c>
      <c r="F25">
        <f t="shared" si="1"/>
        <v>11190</v>
      </c>
      <c r="G25">
        <f t="shared" si="2"/>
        <v>6.6499998574727215E-3</v>
      </c>
      <c r="K25">
        <f>+G25</f>
        <v>6.6499998574727215E-3</v>
      </c>
      <c r="O25">
        <f t="shared" ca="1" si="3"/>
        <v>7.6466472200227131E-3</v>
      </c>
      <c r="Q25" s="2">
        <f t="shared" si="4"/>
        <v>43757.449099999852</v>
      </c>
    </row>
    <row r="26" spans="1:23" ht="12.95" customHeight="1" x14ac:dyDescent="0.2">
      <c r="A26" s="44" t="s">
        <v>49</v>
      </c>
      <c r="B26" s="45" t="s">
        <v>48</v>
      </c>
      <c r="C26" s="48">
        <v>58776.131810000166</v>
      </c>
      <c r="D26" s="49">
        <v>6.8000000000000005E-4</v>
      </c>
      <c r="E26">
        <f t="shared" si="0"/>
        <v>11190.51971291781</v>
      </c>
      <c r="F26">
        <f t="shared" si="1"/>
        <v>11190.5</v>
      </c>
      <c r="G26">
        <f t="shared" si="2"/>
        <v>7.1825001650722697E-3</v>
      </c>
      <c r="K26">
        <f>+G26</f>
        <v>7.1825001650722697E-3</v>
      </c>
      <c r="O26">
        <f t="shared" ca="1" si="3"/>
        <v>7.6470223531941578E-3</v>
      </c>
      <c r="Q26" s="2">
        <f t="shared" si="4"/>
        <v>43757.631810000166</v>
      </c>
    </row>
    <row r="27" spans="1:23" ht="12.95" customHeight="1" x14ac:dyDescent="0.2">
      <c r="A27" s="46" t="s">
        <v>53</v>
      </c>
      <c r="B27" s="46" t="s">
        <v>47</v>
      </c>
      <c r="C27" s="50">
        <v>59088.566802904941</v>
      </c>
      <c r="D27" s="51">
        <v>2.006E-3</v>
      </c>
      <c r="E27">
        <f t="shared" si="0"/>
        <v>12048.021305882845</v>
      </c>
      <c r="F27">
        <f t="shared" si="1"/>
        <v>12048</v>
      </c>
      <c r="G27">
        <f t="shared" si="2"/>
        <v>7.7629049410461448E-3</v>
      </c>
      <c r="L27">
        <f t="shared" ref="L27:L32" si="5">+G27</f>
        <v>7.7629049410461448E-3</v>
      </c>
      <c r="O27">
        <f t="shared" ca="1" si="3"/>
        <v>8.2903757422233965E-3</v>
      </c>
      <c r="Q27" s="2">
        <f t="shared" si="4"/>
        <v>44070.066802904941</v>
      </c>
      <c r="W27" s="53" t="s">
        <v>52</v>
      </c>
    </row>
    <row r="28" spans="1:23" ht="12.95" customHeight="1" x14ac:dyDescent="0.2">
      <c r="A28" s="46" t="s">
        <v>53</v>
      </c>
      <c r="B28" s="46" t="s">
        <v>48</v>
      </c>
      <c r="C28" s="50">
        <v>59088.750102917198</v>
      </c>
      <c r="D28" s="51">
        <v>1.928E-3</v>
      </c>
      <c r="E28">
        <f t="shared" si="0"/>
        <v>12048.52438670308</v>
      </c>
      <c r="F28">
        <f t="shared" si="1"/>
        <v>12048.5</v>
      </c>
      <c r="G28">
        <f t="shared" si="2"/>
        <v>8.8854171990533359E-3</v>
      </c>
      <c r="L28">
        <f t="shared" si="5"/>
        <v>8.8854171990533359E-3</v>
      </c>
      <c r="O28">
        <f t="shared" ca="1" si="3"/>
        <v>8.2907508753948412E-3</v>
      </c>
      <c r="Q28" s="2">
        <f t="shared" si="4"/>
        <v>44070.250102917198</v>
      </c>
      <c r="W28" s="53" t="s">
        <v>52</v>
      </c>
    </row>
    <row r="29" spans="1:23" ht="12.95" customHeight="1" x14ac:dyDescent="0.2">
      <c r="A29" s="46" t="s">
        <v>53</v>
      </c>
      <c r="B29" s="46" t="s">
        <v>47</v>
      </c>
      <c r="C29" s="50">
        <v>59100.954773414414</v>
      </c>
      <c r="D29" s="51">
        <v>1.421E-3</v>
      </c>
      <c r="E29">
        <f t="shared" si="0"/>
        <v>12082.02103282353</v>
      </c>
      <c r="F29">
        <f t="shared" si="1"/>
        <v>12082</v>
      </c>
      <c r="G29">
        <f t="shared" si="2"/>
        <v>7.6634144206764176E-3</v>
      </c>
      <c r="L29">
        <f t="shared" si="5"/>
        <v>7.6634144206764176E-3</v>
      </c>
      <c r="O29">
        <f t="shared" ca="1" si="3"/>
        <v>8.315884797881699E-3</v>
      </c>
      <c r="Q29" s="2">
        <f t="shared" si="4"/>
        <v>44082.454773414414</v>
      </c>
      <c r="W29" s="53" t="s">
        <v>52</v>
      </c>
    </row>
    <row r="30" spans="1:23" ht="12.95" customHeight="1" x14ac:dyDescent="0.2">
      <c r="A30" s="46" t="s">
        <v>53</v>
      </c>
      <c r="B30" s="46" t="s">
        <v>48</v>
      </c>
      <c r="C30" s="50">
        <v>59101.138543412555</v>
      </c>
      <c r="D30" s="51">
        <v>1.9319999999999999E-3</v>
      </c>
      <c r="E30">
        <f t="shared" si="0"/>
        <v>12082.525403555755</v>
      </c>
      <c r="F30">
        <f t="shared" si="1"/>
        <v>12082.5</v>
      </c>
      <c r="G30">
        <f t="shared" si="2"/>
        <v>9.2559125550906174E-3</v>
      </c>
      <c r="L30">
        <f t="shared" si="5"/>
        <v>9.2559125550906174E-3</v>
      </c>
      <c r="O30">
        <f t="shared" ca="1" si="3"/>
        <v>8.3162599310531438E-3</v>
      </c>
      <c r="Q30" s="2">
        <f t="shared" si="4"/>
        <v>44082.638543412555</v>
      </c>
      <c r="W30" s="53" t="s">
        <v>52</v>
      </c>
    </row>
    <row r="31" spans="1:23" ht="12.95" customHeight="1" x14ac:dyDescent="0.2">
      <c r="A31" s="46" t="s">
        <v>53</v>
      </c>
      <c r="B31" s="46" t="s">
        <v>47</v>
      </c>
      <c r="C31" s="50">
        <v>59114.071583784185</v>
      </c>
      <c r="D31" s="51">
        <v>1.8100000000000001E-4</v>
      </c>
      <c r="E31">
        <f t="shared" si="0"/>
        <v>12118.021116175674</v>
      </c>
      <c r="F31">
        <f t="shared" si="1"/>
        <v>12118</v>
      </c>
      <c r="G31">
        <f t="shared" si="2"/>
        <v>7.6937841877224855E-3</v>
      </c>
      <c r="L31">
        <f t="shared" si="5"/>
        <v>7.6937841877224855E-3</v>
      </c>
      <c r="O31">
        <f t="shared" ca="1" si="3"/>
        <v>8.3428943862257823E-3</v>
      </c>
      <c r="Q31" s="2">
        <f t="shared" si="4"/>
        <v>44095.571583784185</v>
      </c>
      <c r="W31" s="53" t="s">
        <v>52</v>
      </c>
    </row>
    <row r="32" spans="1:23" ht="12.95" customHeight="1" x14ac:dyDescent="0.2">
      <c r="A32" s="46" t="s">
        <v>53</v>
      </c>
      <c r="B32" s="46" t="s">
        <v>48</v>
      </c>
      <c r="C32" s="50">
        <v>59114.255083804019</v>
      </c>
      <c r="D32" s="51">
        <v>8.2999999999999998E-5</v>
      </c>
      <c r="E32">
        <f t="shared" si="0"/>
        <v>12118.524745931911</v>
      </c>
      <c r="F32">
        <f t="shared" si="1"/>
        <v>12118.5</v>
      </c>
      <c r="G32">
        <f t="shared" si="2"/>
        <v>9.0163040222250856E-3</v>
      </c>
      <c r="L32">
        <f t="shared" si="5"/>
        <v>9.0163040222250856E-3</v>
      </c>
      <c r="O32">
        <f t="shared" ca="1" si="3"/>
        <v>8.3432695193972287E-3</v>
      </c>
      <c r="Q32" s="2">
        <f t="shared" si="4"/>
        <v>44095.755083804019</v>
      </c>
      <c r="W32" s="53" t="s">
        <v>52</v>
      </c>
    </row>
    <row r="33" spans="1:23" ht="12.95" customHeight="1" x14ac:dyDescent="0.2">
      <c r="A33" s="44" t="s">
        <v>50</v>
      </c>
      <c r="B33" s="42" t="s">
        <v>47</v>
      </c>
      <c r="C33" s="43">
        <v>59133.930050000003</v>
      </c>
      <c r="D33" s="43">
        <v>9.5E-4</v>
      </c>
      <c r="E33">
        <f t="shared" si="0"/>
        <v>12172.524186576293</v>
      </c>
      <c r="F33">
        <f t="shared" si="1"/>
        <v>12172.5</v>
      </c>
      <c r="G33">
        <f t="shared" si="2"/>
        <v>8.8125000038417056E-3</v>
      </c>
      <c r="K33">
        <f>+G33</f>
        <v>8.8125000038417056E-3</v>
      </c>
      <c r="O33">
        <f t="shared" ca="1" si="3"/>
        <v>8.3837839019133553E-3</v>
      </c>
      <c r="Q33" s="2">
        <f t="shared" si="4"/>
        <v>44115.430050000003</v>
      </c>
    </row>
    <row r="34" spans="1:23" ht="12.95" customHeight="1" x14ac:dyDescent="0.2">
      <c r="A34" s="44" t="s">
        <v>50</v>
      </c>
      <c r="B34" s="42" t="s">
        <v>48</v>
      </c>
      <c r="C34" s="43">
        <v>59135.932650000002</v>
      </c>
      <c r="D34" s="43">
        <v>8.4000000000000003E-4</v>
      </c>
      <c r="E34">
        <f t="shared" si="0"/>
        <v>12178.02047453721</v>
      </c>
      <c r="F34">
        <f t="shared" si="1"/>
        <v>12178</v>
      </c>
      <c r="G34">
        <f t="shared" si="2"/>
        <v>7.4600000079954043E-3</v>
      </c>
      <c r="K34">
        <f>+G34</f>
        <v>7.4600000079954043E-3</v>
      </c>
      <c r="O34">
        <f t="shared" ca="1" si="3"/>
        <v>8.3879103667992578E-3</v>
      </c>
      <c r="Q34" s="2">
        <f t="shared" si="4"/>
        <v>44117.432650000002</v>
      </c>
    </row>
    <row r="35" spans="1:23" ht="12.95" customHeight="1" x14ac:dyDescent="0.2">
      <c r="A35" s="44" t="s">
        <v>50</v>
      </c>
      <c r="B35" s="45" t="s">
        <v>48</v>
      </c>
      <c r="C35" s="48">
        <v>59136.11660999991</v>
      </c>
      <c r="D35" s="49">
        <v>8.4000000000000003E-4</v>
      </c>
      <c r="E35">
        <f t="shared" si="0"/>
        <v>12178.525366743732</v>
      </c>
      <c r="F35">
        <f t="shared" si="1"/>
        <v>12178.5</v>
      </c>
      <c r="G35">
        <f t="shared" si="2"/>
        <v>9.242499916581437E-3</v>
      </c>
      <c r="K35">
        <f>+G35</f>
        <v>9.242499916581437E-3</v>
      </c>
      <c r="O35">
        <f t="shared" ca="1" si="3"/>
        <v>8.3882854999707025E-3</v>
      </c>
      <c r="Q35" s="2">
        <f t="shared" si="4"/>
        <v>44117.61660999991</v>
      </c>
    </row>
    <row r="36" spans="1:23" ht="12.95" customHeight="1" x14ac:dyDescent="0.2">
      <c r="A36" s="46" t="s">
        <v>51</v>
      </c>
      <c r="B36" s="47" t="s">
        <v>48</v>
      </c>
      <c r="C36" s="52">
        <v>60208.052312999964</v>
      </c>
      <c r="D36" s="52">
        <v>5.9299999999999999E-4</v>
      </c>
      <c r="E36">
        <f t="shared" si="0"/>
        <v>15120.534404632752</v>
      </c>
      <c r="F36">
        <f t="shared" si="1"/>
        <v>15120.5</v>
      </c>
      <c r="G36">
        <f t="shared" si="2"/>
        <v>1.2535499969089869E-2</v>
      </c>
      <c r="K36">
        <f>+G36</f>
        <v>1.2535499969089869E-2</v>
      </c>
      <c r="O36">
        <f t="shared" ca="1" si="3"/>
        <v>1.059556908075673E-2</v>
      </c>
      <c r="Q36" s="2">
        <f t="shared" si="4"/>
        <v>45189.552312999964</v>
      </c>
      <c r="W36" s="53" t="s">
        <v>52</v>
      </c>
    </row>
    <row r="37" spans="1:23" ht="12.95" customHeight="1" x14ac:dyDescent="0.2">
      <c r="C37" s="8"/>
      <c r="D37" s="8"/>
    </row>
    <row r="38" spans="1:23" ht="12.95" customHeight="1" x14ac:dyDescent="0.2">
      <c r="C38" s="8"/>
      <c r="D38" s="8"/>
    </row>
    <row r="39" spans="1:23" ht="12.95" customHeight="1" x14ac:dyDescent="0.2">
      <c r="C39" s="8"/>
      <c r="D39" s="8"/>
    </row>
    <row r="40" spans="1:23" ht="12.95" customHeight="1" x14ac:dyDescent="0.2">
      <c r="C40" s="8"/>
      <c r="D40" s="8"/>
    </row>
    <row r="41" spans="1:23" ht="12.95" customHeight="1" x14ac:dyDescent="0.2">
      <c r="C41" s="8"/>
      <c r="D41" s="8"/>
    </row>
    <row r="42" spans="1:23" ht="12.95" customHeight="1" x14ac:dyDescent="0.2">
      <c r="C42" s="8"/>
      <c r="D42" s="8"/>
    </row>
    <row r="43" spans="1:23" ht="12.95" customHeight="1" x14ac:dyDescent="0.2">
      <c r="C43" s="8"/>
      <c r="D43" s="8"/>
    </row>
    <row r="44" spans="1:23" ht="12.95" customHeight="1" x14ac:dyDescent="0.2">
      <c r="C44" s="8"/>
      <c r="D44" s="8"/>
    </row>
    <row r="45" spans="1:23" ht="12.95" customHeight="1" x14ac:dyDescent="0.2">
      <c r="C45" s="8"/>
      <c r="D45" s="8"/>
    </row>
    <row r="46" spans="1:23" ht="12.95" customHeight="1" x14ac:dyDescent="0.2">
      <c r="C46" s="8"/>
      <c r="D46" s="8"/>
    </row>
    <row r="47" spans="1:23" ht="12.95" customHeight="1" x14ac:dyDescent="0.2">
      <c r="C47" s="8"/>
      <c r="D47" s="8"/>
    </row>
    <row r="48" spans="1:23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sortState xmlns:xlrd2="http://schemas.microsoft.com/office/spreadsheetml/2017/richdata2" ref="A21:U41">
    <sortCondition ref="C21:C4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2024-01-16T06:25:09Z</dcterms:modified>
</cp:coreProperties>
</file>