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6B25562-CD38-41A2-96D2-DDF4DCECDFE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13" i="1" l="1"/>
  <c r="G15" i="1" s="1"/>
  <c r="G16" i="1" s="1"/>
  <c r="C17" i="1"/>
  <c r="E25" i="1"/>
  <c r="F25" i="1"/>
  <c r="Q22" i="1"/>
  <c r="Q23" i="1"/>
  <c r="Q24" i="1"/>
  <c r="Q25" i="1"/>
  <c r="Q26" i="1"/>
  <c r="C8" i="1"/>
  <c r="C7" i="1"/>
  <c r="E26" i="1"/>
  <c r="F26" i="1"/>
  <c r="E21" i="1"/>
  <c r="F21" i="1"/>
  <c r="Q21" i="1"/>
  <c r="G21" i="1"/>
  <c r="G25" i="1"/>
  <c r="I25" i="1"/>
  <c r="E23" i="1"/>
  <c r="F23" i="1"/>
  <c r="E22" i="1"/>
  <c r="F22" i="1"/>
  <c r="G22" i="1"/>
  <c r="I22" i="1"/>
  <c r="G26" i="1"/>
  <c r="I26" i="1"/>
  <c r="E24" i="1"/>
  <c r="F24" i="1"/>
  <c r="G24" i="1"/>
  <c r="I24" i="1"/>
  <c r="G23" i="1"/>
  <c r="I23" i="1"/>
  <c r="C11" i="1"/>
  <c r="H21" i="1"/>
  <c r="C12" i="1"/>
  <c r="C16" i="1"/>
  <c r="D18" i="1"/>
  <c r="O23" i="1"/>
  <c r="O21" i="1"/>
  <c r="O26" i="1"/>
  <c r="O22" i="1"/>
  <c r="O24" i="1"/>
  <c r="O25" i="1"/>
  <c r="C15" i="1"/>
  <c r="C18" i="1"/>
  <c r="G14" i="1" l="1"/>
</calcChain>
</file>

<file path=xl/sharedStrings.xml><?xml version="1.0" encoding="utf-8"?>
<sst xmlns="http://schemas.openxmlformats.org/spreadsheetml/2006/main" count="59" uniqueCount="47">
  <si>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</si>
  <si>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</si>
  <si>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</si>
  <si>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</si>
  <si>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</si>
  <si>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</si>
  <si>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</si>
  <si>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</si>
  <si>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</si>
  <si>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</si>
  <si>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</si>
  <si>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</si>
  <si>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</si>
  <si>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</si>
  <si>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</si>
  <si>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</si>
  <si>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</si>
  <si>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</si>
  <si>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</si>
  <si>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</si>
  <si>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</si>
  <si>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</si>
  <si>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</si>
  <si>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</si>
  <si>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</si>
  <si>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</si>
  <si>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</si>
  <si>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</si>
  <si>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</si>
  <si>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</si>
  <si>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Elias D</t>
  </si>
  <si>
    <t>BBSAG Bull.58</t>
  </si>
  <si>
    <t>B</t>
  </si>
  <si>
    <t>BBSAG Bull.73</t>
  </si>
  <si>
    <t>BBSAG Bull.78</t>
  </si>
  <si>
    <t># of data points:</t>
  </si>
  <si>
    <t>EA+NL</t>
  </si>
  <si>
    <t>VZ Scl / ??</t>
  </si>
  <si>
    <t>Add cycle</t>
  </si>
  <si>
    <t>JD today</t>
  </si>
  <si>
    <t>Old Cycle</t>
  </si>
  <si>
    <t>New Cycle</t>
  </si>
  <si>
    <t>Next ToM</t>
  </si>
  <si>
    <t>Local time</t>
  </si>
  <si>
    <t>My time zone &gt;&gt;&gt;&gt;&gt;</t>
  </si>
  <si>
    <t>vis?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</si>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</sst>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25"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22" fontId="9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14" fontId="12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VZ Scl - O-C Diagr.</a:t>
            </a:r>
          </a:p>
        </c:rich>
      </c:tx>
      <c:layout>
        <c:manualLayout>
          <c:xMode val="edge"/>
          <c:yMode val="edge"/>
          <c:x val="0.35124010325155636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02983802216537"/>
          <c:y val="0.13383854290940905"/>
          <c:w val="0.79092145451128082"/>
          <c:h val="0.638036745406824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25602</c:v>
                </c:pt>
                <c:pt idx="2">
                  <c:v>25609</c:v>
                </c:pt>
                <c:pt idx="3">
                  <c:v>25616</c:v>
                </c:pt>
                <c:pt idx="4">
                  <c:v>32483</c:v>
                </c:pt>
                <c:pt idx="5">
                  <c:v>35365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8F-43C8-8F56-E24A2ABD542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25602</c:v>
                </c:pt>
                <c:pt idx="2">
                  <c:v>25609</c:v>
                </c:pt>
                <c:pt idx="3">
                  <c:v>25616</c:v>
                </c:pt>
                <c:pt idx="4">
                  <c:v>32483</c:v>
                </c:pt>
                <c:pt idx="5">
                  <c:v>35365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9.3560000095749274E-4</c:v>
                </c:pt>
                <c:pt idx="2">
                  <c:v>-4.1979999514296651E-4</c:v>
                </c:pt>
                <c:pt idx="3">
                  <c:v>-3.775199998926837E-3</c:v>
                </c:pt>
                <c:pt idx="4">
                  <c:v>1.5774000057717785E-3</c:v>
                </c:pt>
                <c:pt idx="5">
                  <c:v>-6.0300000041024759E-4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8F-43C8-8F56-E24A2ABD542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25602</c:v>
                </c:pt>
                <c:pt idx="2">
                  <c:v>25609</c:v>
                </c:pt>
                <c:pt idx="3">
                  <c:v>25616</c:v>
                </c:pt>
                <c:pt idx="4">
                  <c:v>32483</c:v>
                </c:pt>
                <c:pt idx="5">
                  <c:v>35365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F8F-43C8-8F56-E24A2ABD542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25602</c:v>
                </c:pt>
                <c:pt idx="2">
                  <c:v>25609</c:v>
                </c:pt>
                <c:pt idx="3">
                  <c:v>25616</c:v>
                </c:pt>
                <c:pt idx="4">
                  <c:v>32483</c:v>
                </c:pt>
                <c:pt idx="5">
                  <c:v>35365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F8F-43C8-8F56-E24A2ABD542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25602</c:v>
                </c:pt>
                <c:pt idx="2">
                  <c:v>25609</c:v>
                </c:pt>
                <c:pt idx="3">
                  <c:v>25616</c:v>
                </c:pt>
                <c:pt idx="4">
                  <c:v>32483</c:v>
                </c:pt>
                <c:pt idx="5">
                  <c:v>35365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F8F-43C8-8F56-E24A2ABD542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25602</c:v>
                </c:pt>
                <c:pt idx="2">
                  <c:v>25609</c:v>
                </c:pt>
                <c:pt idx="3">
                  <c:v>25616</c:v>
                </c:pt>
                <c:pt idx="4">
                  <c:v>32483</c:v>
                </c:pt>
                <c:pt idx="5">
                  <c:v>35365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F8F-43C8-8F56-E24A2ABD542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25602</c:v>
                </c:pt>
                <c:pt idx="2">
                  <c:v>25609</c:v>
                </c:pt>
                <c:pt idx="3">
                  <c:v>25616</c:v>
                </c:pt>
                <c:pt idx="4">
                  <c:v>32483</c:v>
                </c:pt>
                <c:pt idx="5">
                  <c:v>35365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F8F-43C8-8F56-E24A2ABD542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25602</c:v>
                </c:pt>
                <c:pt idx="2">
                  <c:v>25609</c:v>
                </c:pt>
                <c:pt idx="3">
                  <c:v>25616</c:v>
                </c:pt>
                <c:pt idx="4">
                  <c:v>32483</c:v>
                </c:pt>
                <c:pt idx="5">
                  <c:v>35365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-4.2715563529159833E-4</c:v>
                </c:pt>
                <c:pt idx="1">
                  <c:v>-3.7797186641641231E-4</c:v>
                </c:pt>
                <c:pt idx="2">
                  <c:v>-3.7795841878020709E-4</c:v>
                </c:pt>
                <c:pt idx="3">
                  <c:v>-3.7794497114400187E-4</c:v>
                </c:pt>
                <c:pt idx="4">
                  <c:v>-3.6475284002667114E-4</c:v>
                </c:pt>
                <c:pt idx="5">
                  <c:v>-3.5921625609188922E-4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F8F-43C8-8F56-E24A2ABD5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662512"/>
        <c:axId val="1"/>
      </c:scatterChart>
      <c:valAx>
        <c:axId val="718662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99216936725879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86625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9256198347107439E-2"/>
          <c:y val="0.91874999999999996"/>
          <c:w val="0.95248020650311271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0</xdr:row>
      <xdr:rowOff>0</xdr:rowOff>
    </xdr:from>
    <xdr:to>
      <xdr:col>19</xdr:col>
      <xdr:colOff>495300</xdr:colOff>
      <xdr:row>18</xdr:row>
      <xdr:rowOff>133350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634CFD8-F42D-1D72-2892-27F945666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64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G6" sqref="G6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15.57031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2" customFormat="1" ht="20.25" x14ac:dyDescent="0.2">
      <c r="A1" s="24" t="s">
        <v>37</v>
      </c>
    </row>
    <row r="2" spans="1:7" s="2" customFormat="1" ht="12.95" customHeight="1" x14ac:dyDescent="0.2">
      <c r="A2" s="2" t="s">
        <v>26</v>
      </c>
      <c r="B2" s="3" t="s">
        <v>36</v>
      </c>
    </row>
    <row r="3" spans="1:7" s="2" customFormat="1" ht="12.95" customHeight="1" x14ac:dyDescent="0.2"/>
    <row r="4" spans="1:7" s="2" customFormat="1" ht="12.95" customHeight="1" x14ac:dyDescent="0.2">
      <c r="A4" s="4" t="s">
        <v>0</v>
      </c>
      <c r="C4" s="5">
        <v>41209.817499999997</v>
      </c>
      <c r="D4" s="6">
        <v>0.14462220000000001</v>
      </c>
    </row>
    <row r="5" spans="1:7" s="2" customFormat="1" ht="12.95" customHeight="1" x14ac:dyDescent="0.2">
      <c r="A5" s="7" t="s">
        <v>44</v>
      </c>
      <c r="C5" s="8">
        <v>-9.5</v>
      </c>
    </row>
    <row r="6" spans="1:7" s="2" customFormat="1" ht="12.95" customHeight="1" x14ac:dyDescent="0.2">
      <c r="A6" s="4" t="s">
        <v>1</v>
      </c>
    </row>
    <row r="7" spans="1:7" s="2" customFormat="1" ht="12.95" customHeight="1" x14ac:dyDescent="0.2">
      <c r="A7" s="2" t="s">
        <v>2</v>
      </c>
      <c r="C7" s="2">
        <f>+C4</f>
        <v>41209.817499999997</v>
      </c>
    </row>
    <row r="8" spans="1:7" s="2" customFormat="1" ht="12.95" customHeight="1" x14ac:dyDescent="0.2">
      <c r="A8" s="2" t="s">
        <v>3</v>
      </c>
      <c r="C8" s="2">
        <f>+D4</f>
        <v>0.14462220000000001</v>
      </c>
    </row>
    <row r="9" spans="1:7" s="2" customFormat="1" ht="12.95" customHeight="1" x14ac:dyDescent="0.2"/>
    <row r="10" spans="1:7" s="2" customFormat="1" ht="12.95" customHeight="1" thickBot="1" x14ac:dyDescent="0.25">
      <c r="C10" s="9" t="s">
        <v>21</v>
      </c>
      <c r="D10" s="9" t="s">
        <v>22</v>
      </c>
    </row>
    <row r="11" spans="1:7" s="2" customFormat="1" ht="12.95" customHeight="1" x14ac:dyDescent="0.2">
      <c r="A11" s="2" t="s">
        <v>16</v>
      </c>
      <c r="C11" s="2">
        <f>INTERCEPT(G21:G993,$F21:$F993)</f>
        <v>-4.2715563529159833E-4</v>
      </c>
      <c r="D11" s="10"/>
    </row>
    <row r="12" spans="1:7" s="2" customFormat="1" ht="12.95" customHeight="1" x14ac:dyDescent="0.2">
      <c r="A12" s="2" t="s">
        <v>17</v>
      </c>
      <c r="C12" s="2">
        <f>SLOPE(G21:G993,$F21:$F993)</f>
        <v>1.921090886461448E-9</v>
      </c>
      <c r="D12" s="10"/>
      <c r="F12" s="11" t="s">
        <v>38</v>
      </c>
      <c r="G12" s="12">
        <v>1</v>
      </c>
    </row>
    <row r="13" spans="1:7" s="2" customFormat="1" ht="12.95" customHeight="1" x14ac:dyDescent="0.2">
      <c r="A13" s="2" t="s">
        <v>20</v>
      </c>
      <c r="C13" s="10" t="s">
        <v>14</v>
      </c>
      <c r="D13" s="10"/>
      <c r="F13" s="11" t="s">
        <v>39</v>
      </c>
      <c r="G13" s="13">
        <f ca="1">NOW()+15018.5+$C$5/24</f>
        <v>60374.732409837961</v>
      </c>
    </row>
    <row r="14" spans="1:7" s="2" customFormat="1" ht="12.95" customHeight="1" x14ac:dyDescent="0.2">
      <c r="A14" s="2" t="s">
        <v>25</v>
      </c>
      <c r="F14" s="11" t="s">
        <v>40</v>
      </c>
      <c r="G14" s="14">
        <f ca="1">ROUND(2*(G13-$C$7)/$C$8,0)/2+G12</f>
        <v>132518</v>
      </c>
    </row>
    <row r="15" spans="1:7" s="2" customFormat="1" ht="12.95" customHeight="1" x14ac:dyDescent="0.2">
      <c r="A15" s="7" t="s">
        <v>18</v>
      </c>
      <c r="C15" s="13">
        <f>(C7+C11)+(C8+C12)*INT(MAX(F21:F3533))</f>
        <v>46324.381243783748</v>
      </c>
      <c r="F15" s="11" t="s">
        <v>41</v>
      </c>
      <c r="G15" s="14">
        <f ca="1">ROUND(2*(G13-$C$15)/$C$16,0)/2+G12</f>
        <v>97153</v>
      </c>
    </row>
    <row r="16" spans="1:7" s="2" customFormat="1" ht="12.95" customHeight="1" x14ac:dyDescent="0.2">
      <c r="A16" s="4" t="s">
        <v>4</v>
      </c>
      <c r="C16" s="15">
        <f>+C8+C12</f>
        <v>0.1446222019210909</v>
      </c>
      <c r="F16" s="11" t="s">
        <v>42</v>
      </c>
      <c r="G16" s="16">
        <f ca="1">+$C$15+$C$16*G15-15018.5-$C$5/24</f>
        <v>45356.757860356825</v>
      </c>
    </row>
    <row r="17" spans="1:30" s="2" customFormat="1" ht="12.95" customHeight="1" thickBot="1" x14ac:dyDescent="0.25">
      <c r="A17" s="11" t="s">
        <v>35</v>
      </c>
      <c r="C17" s="2">
        <f>COUNT(C21:C2191)</f>
        <v>6</v>
      </c>
      <c r="G17" s="17" t="s">
        <v>43</v>
      </c>
    </row>
    <row r="18" spans="1:30" s="2" customFormat="1" ht="12.95" customHeight="1" x14ac:dyDescent="0.2">
      <c r="A18" s="4" t="s">
        <v>5</v>
      </c>
      <c r="C18" s="5">
        <f>+C15</f>
        <v>46324.381243783748</v>
      </c>
      <c r="D18" s="6">
        <f>+C16</f>
        <v>0.1446222019210909</v>
      </c>
    </row>
    <row r="19" spans="1:30" s="2" customFormat="1" ht="12.95" customHeight="1" thickTop="1" x14ac:dyDescent="0.2"/>
    <row r="20" spans="1:30" s="2" customFormat="1" ht="12.95" customHeight="1" thickBot="1" x14ac:dyDescent="0.25">
      <c r="A20" s="9" t="s">
        <v>6</v>
      </c>
      <c r="B20" s="9" t="s">
        <v>7</v>
      </c>
      <c r="C20" s="9" t="s">
        <v>8</v>
      </c>
      <c r="D20" s="9" t="s">
        <v>13</v>
      </c>
      <c r="E20" s="9" t="s">
        <v>9</v>
      </c>
      <c r="F20" s="9" t="s">
        <v>10</v>
      </c>
      <c r="G20" s="9" t="s">
        <v>11</v>
      </c>
      <c r="H20" s="18" t="s">
        <v>12</v>
      </c>
      <c r="I20" s="18" t="s">
        <v>45</v>
      </c>
      <c r="J20" s="18" t="s">
        <v>46</v>
      </c>
      <c r="K20" s="18" t="s">
        <v>19</v>
      </c>
      <c r="L20" s="18" t="s">
        <v>27</v>
      </c>
      <c r="M20" s="18" t="s">
        <v>28</v>
      </c>
      <c r="N20" s="18" t="s">
        <v>29</v>
      </c>
      <c r="O20" s="18" t="s">
        <v>24</v>
      </c>
      <c r="P20" s="19" t="s">
        <v>23</v>
      </c>
      <c r="Q20" s="9" t="s">
        <v>15</v>
      </c>
    </row>
    <row r="21" spans="1:30" s="2" customFormat="1" ht="12.95" customHeight="1" x14ac:dyDescent="0.2">
      <c r="A21" s="20" t="s">
        <v>12</v>
      </c>
      <c r="B21" s="20"/>
      <c r="C21" s="21">
        <v>41209.817499999997</v>
      </c>
      <c r="D21" s="21" t="s">
        <v>14</v>
      </c>
      <c r="E21" s="20">
        <f t="shared" ref="E21:E26" si="0">+(C21-C$7)/C$8</f>
        <v>0</v>
      </c>
      <c r="F21" s="20">
        <f t="shared" ref="F21:F26" si="1">ROUND(2*E21,0)/2</f>
        <v>0</v>
      </c>
      <c r="G21" s="20">
        <f t="shared" ref="G21:G26" si="2">+C21-(C$7+F21*C$8)</f>
        <v>0</v>
      </c>
      <c r="H21" s="20">
        <f>+G21</f>
        <v>0</v>
      </c>
      <c r="I21" s="20"/>
      <c r="J21" s="20"/>
      <c r="K21" s="20"/>
      <c r="L21" s="20"/>
      <c r="M21" s="20"/>
      <c r="N21" s="20"/>
      <c r="O21" s="20">
        <f t="shared" ref="O21:O26" si="3">+C$11+C$12*$F21</f>
        <v>-4.2715563529159833E-4</v>
      </c>
      <c r="P21" s="20"/>
      <c r="Q21" s="22">
        <f t="shared" ref="Q21:Q26" si="4">+C21-15018.5</f>
        <v>26191.317499999997</v>
      </c>
      <c r="R21" s="20"/>
      <c r="S21" s="20"/>
    </row>
    <row r="22" spans="1:30" s="2" customFormat="1" ht="12.95" customHeight="1" x14ac:dyDescent="0.2">
      <c r="A22" s="20" t="s">
        <v>31</v>
      </c>
      <c r="B22" s="20"/>
      <c r="C22" s="21">
        <v>44912.436000000002</v>
      </c>
      <c r="D22" s="21"/>
      <c r="E22" s="20">
        <f t="shared" si="0"/>
        <v>25602.006469269614</v>
      </c>
      <c r="F22" s="20">
        <f t="shared" si="1"/>
        <v>25602</v>
      </c>
      <c r="G22" s="20">
        <f t="shared" si="2"/>
        <v>9.3560000095749274E-4</v>
      </c>
      <c r="H22" s="20"/>
      <c r="I22" s="20">
        <f>+G22</f>
        <v>9.3560000095749274E-4</v>
      </c>
      <c r="J22" s="20"/>
      <c r="K22" s="20"/>
      <c r="L22" s="20"/>
      <c r="M22" s="20"/>
      <c r="N22" s="20"/>
      <c r="O22" s="20">
        <f t="shared" si="3"/>
        <v>-3.7797186641641231E-4</v>
      </c>
      <c r="P22" s="20"/>
      <c r="Q22" s="22">
        <f t="shared" si="4"/>
        <v>29893.936000000002</v>
      </c>
      <c r="R22" s="20"/>
      <c r="S22" s="20"/>
      <c r="AA22" s="2">
        <v>21</v>
      </c>
      <c r="AB22" s="2" t="s">
        <v>30</v>
      </c>
      <c r="AD22" s="2" t="s">
        <v>32</v>
      </c>
    </row>
    <row r="23" spans="1:30" s="2" customFormat="1" ht="12.95" customHeight="1" x14ac:dyDescent="0.2">
      <c r="A23" s="20" t="s">
        <v>31</v>
      </c>
      <c r="B23" s="20"/>
      <c r="C23" s="21">
        <v>44913.447</v>
      </c>
      <c r="D23" s="21"/>
      <c r="E23" s="20">
        <f t="shared" si="0"/>
        <v>25608.997097264477</v>
      </c>
      <c r="F23" s="20">
        <f t="shared" si="1"/>
        <v>25609</v>
      </c>
      <c r="G23" s="20">
        <f t="shared" si="2"/>
        <v>-4.1979999514296651E-4</v>
      </c>
      <c r="H23" s="20"/>
      <c r="I23" s="20">
        <f>+G23</f>
        <v>-4.1979999514296651E-4</v>
      </c>
      <c r="J23" s="20"/>
      <c r="K23" s="20"/>
      <c r="L23" s="20"/>
      <c r="M23" s="20"/>
      <c r="N23" s="20"/>
      <c r="O23" s="20">
        <f t="shared" si="3"/>
        <v>-3.7795841878020709E-4</v>
      </c>
      <c r="P23" s="20"/>
      <c r="Q23" s="22">
        <f t="shared" si="4"/>
        <v>29894.947</v>
      </c>
      <c r="R23" s="20"/>
      <c r="S23" s="20"/>
      <c r="AA23" s="2">
        <v>39</v>
      </c>
      <c r="AB23" s="2" t="s">
        <v>30</v>
      </c>
      <c r="AD23" s="2" t="s">
        <v>32</v>
      </c>
    </row>
    <row r="24" spans="1:30" s="2" customFormat="1" ht="12.95" customHeight="1" x14ac:dyDescent="0.2">
      <c r="A24" s="20" t="s">
        <v>31</v>
      </c>
      <c r="B24" s="20"/>
      <c r="C24" s="21">
        <v>44914.455999999998</v>
      </c>
      <c r="D24" s="21"/>
      <c r="E24" s="20">
        <f t="shared" si="0"/>
        <v>25615.973896123836</v>
      </c>
      <c r="F24" s="20">
        <f t="shared" si="1"/>
        <v>25616</v>
      </c>
      <c r="G24" s="20">
        <f t="shared" si="2"/>
        <v>-3.775199998926837E-3</v>
      </c>
      <c r="H24" s="20"/>
      <c r="I24" s="20">
        <f>+G24</f>
        <v>-3.775199998926837E-3</v>
      </c>
      <c r="J24" s="20"/>
      <c r="K24" s="20"/>
      <c r="L24" s="20"/>
      <c r="M24" s="20"/>
      <c r="N24" s="20"/>
      <c r="O24" s="20">
        <f t="shared" si="3"/>
        <v>-3.7794497114400187E-4</v>
      </c>
      <c r="P24" s="20"/>
      <c r="Q24" s="22">
        <f t="shared" si="4"/>
        <v>29895.955999999998</v>
      </c>
      <c r="R24" s="20"/>
      <c r="S24" s="20"/>
      <c r="AA24" s="2">
        <v>24</v>
      </c>
      <c r="AB24" s="2" t="s">
        <v>30</v>
      </c>
      <c r="AD24" s="2" t="s">
        <v>32</v>
      </c>
    </row>
    <row r="25" spans="1:30" s="2" customFormat="1" ht="12.95" customHeight="1" x14ac:dyDescent="0.2">
      <c r="A25" s="20" t="s">
        <v>33</v>
      </c>
      <c r="B25" s="20"/>
      <c r="C25" s="21">
        <v>45907.582000000002</v>
      </c>
      <c r="D25" s="21"/>
      <c r="E25" s="20">
        <f t="shared" si="0"/>
        <v>32483.010907039199</v>
      </c>
      <c r="F25" s="20">
        <f t="shared" si="1"/>
        <v>32483</v>
      </c>
      <c r="G25" s="20">
        <f t="shared" si="2"/>
        <v>1.5774000057717785E-3</v>
      </c>
      <c r="H25" s="20"/>
      <c r="I25" s="20">
        <f>+G25</f>
        <v>1.5774000057717785E-3</v>
      </c>
      <c r="J25" s="20"/>
      <c r="K25" s="20"/>
      <c r="L25" s="20"/>
      <c r="M25" s="20"/>
      <c r="N25" s="20"/>
      <c r="O25" s="20">
        <f t="shared" si="3"/>
        <v>-3.6475284002667114E-4</v>
      </c>
      <c r="P25" s="20"/>
      <c r="Q25" s="22">
        <f t="shared" si="4"/>
        <v>30889.082000000002</v>
      </c>
      <c r="R25" s="20"/>
      <c r="S25" s="20"/>
      <c r="AA25" s="2">
        <v>11</v>
      </c>
      <c r="AB25" s="2" t="s">
        <v>30</v>
      </c>
      <c r="AD25" s="2" t="s">
        <v>32</v>
      </c>
    </row>
    <row r="26" spans="1:30" s="2" customFormat="1" ht="12.95" customHeight="1" x14ac:dyDescent="0.2">
      <c r="A26" s="20" t="s">
        <v>34</v>
      </c>
      <c r="B26" s="20"/>
      <c r="C26" s="21">
        <v>46324.381000000001</v>
      </c>
      <c r="D26" s="21"/>
      <c r="E26" s="20">
        <f t="shared" si="0"/>
        <v>35364.995830515669</v>
      </c>
      <c r="F26" s="20">
        <f t="shared" si="1"/>
        <v>35365</v>
      </c>
      <c r="G26" s="20">
        <f t="shared" si="2"/>
        <v>-6.0300000041024759E-4</v>
      </c>
      <c r="H26" s="20"/>
      <c r="I26" s="20">
        <f>+G26</f>
        <v>-6.0300000041024759E-4</v>
      </c>
      <c r="J26" s="20"/>
      <c r="K26" s="20"/>
      <c r="L26" s="20"/>
      <c r="M26" s="20"/>
      <c r="N26" s="20"/>
      <c r="O26" s="20">
        <f t="shared" si="3"/>
        <v>-3.5921625609188922E-4</v>
      </c>
      <c r="P26" s="20"/>
      <c r="Q26" s="22">
        <f t="shared" si="4"/>
        <v>31305.881000000001</v>
      </c>
      <c r="R26" s="20"/>
      <c r="S26" s="20"/>
      <c r="AA26" s="2">
        <v>15</v>
      </c>
      <c r="AB26" s="2" t="s">
        <v>30</v>
      </c>
      <c r="AD26" s="2" t="s">
        <v>32</v>
      </c>
    </row>
    <row r="27" spans="1:30" s="2" customFormat="1" ht="12.95" customHeight="1" x14ac:dyDescent="0.2">
      <c r="A27" s="20"/>
      <c r="B27" s="20"/>
      <c r="C27" s="21"/>
      <c r="D27" s="21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2"/>
      <c r="R27" s="20"/>
      <c r="S27" s="20"/>
    </row>
    <row r="28" spans="1:30" s="2" customFormat="1" ht="12.95" customHeight="1" x14ac:dyDescent="0.2">
      <c r="A28" s="20"/>
      <c r="B28" s="20"/>
      <c r="C28" s="21"/>
      <c r="D28" s="21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</row>
    <row r="29" spans="1:30" s="2" customFormat="1" ht="12.95" customHeight="1" x14ac:dyDescent="0.2">
      <c r="A29" s="20"/>
      <c r="B29" s="20"/>
      <c r="C29" s="21"/>
      <c r="D29" s="21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</row>
    <row r="30" spans="1:30" s="2" customFormat="1" ht="12.95" customHeight="1" x14ac:dyDescent="0.2">
      <c r="A30" s="20"/>
      <c r="B30" s="20"/>
      <c r="C30" s="21"/>
      <c r="D30" s="21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</row>
    <row r="31" spans="1:30" s="2" customFormat="1" ht="12.95" customHeight="1" x14ac:dyDescent="0.2">
      <c r="C31" s="23"/>
      <c r="D31" s="23"/>
    </row>
    <row r="32" spans="1:30" s="2" customFormat="1" ht="12.95" customHeight="1" x14ac:dyDescent="0.2">
      <c r="C32" s="23"/>
      <c r="D32" s="23"/>
    </row>
    <row r="33" spans="3:4" s="2" customFormat="1" ht="12.95" customHeight="1" x14ac:dyDescent="0.2">
      <c r="C33" s="23"/>
      <c r="D33" s="23"/>
    </row>
    <row r="34" spans="3:4" s="2" customFormat="1" ht="12.95" customHeight="1" x14ac:dyDescent="0.2">
      <c r="C34" s="23"/>
      <c r="D34" s="23"/>
    </row>
    <row r="35" spans="3:4" x14ac:dyDescent="0.2">
      <c r="C35" s="1"/>
      <c r="D35" s="1"/>
    </row>
    <row r="36" spans="3:4" x14ac:dyDescent="0.2">
      <c r="C36" s="1"/>
      <c r="D36" s="1"/>
    </row>
    <row r="37" spans="3:4" x14ac:dyDescent="0.2">
      <c r="C37" s="1"/>
      <c r="D37" s="1"/>
    </row>
    <row r="38" spans="3:4" x14ac:dyDescent="0.2">
      <c r="C38" s="1"/>
      <c r="D38" s="1"/>
    </row>
    <row r="39" spans="3:4" x14ac:dyDescent="0.2">
      <c r="C39" s="1"/>
      <c r="D39" s="1"/>
    </row>
    <row r="40" spans="3:4" x14ac:dyDescent="0.2">
      <c r="C40" s="1"/>
      <c r="D40" s="1"/>
    </row>
    <row r="41" spans="3:4" x14ac:dyDescent="0.2">
      <c r="C41" s="1"/>
      <c r="D41" s="1"/>
    </row>
    <row r="42" spans="3:4" x14ac:dyDescent="0.2">
      <c r="C42" s="1"/>
      <c r="D42" s="1"/>
    </row>
    <row r="43" spans="3:4" x14ac:dyDescent="0.2">
      <c r="C43" s="1"/>
      <c r="D43" s="1"/>
    </row>
    <row r="44" spans="3:4" x14ac:dyDescent="0.2">
      <c r="C44" s="1"/>
      <c r="D44" s="1"/>
    </row>
    <row r="45" spans="3:4" x14ac:dyDescent="0.2">
      <c r="C45" s="1"/>
      <c r="D45" s="1"/>
    </row>
    <row r="46" spans="3:4" x14ac:dyDescent="0.2">
      <c r="C46" s="1"/>
      <c r="D46" s="1"/>
    </row>
    <row r="47" spans="3:4" x14ac:dyDescent="0.2">
      <c r="C47" s="1"/>
      <c r="D47" s="1"/>
    </row>
    <row r="48" spans="3:4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2024-03-05T04:34:40Z</dcterms:modified>
</cp:coreProperties>
</file>