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5D58B0D-0109-4DA8-92DA-7C145446A3D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Q22" i="1"/>
  <c r="C8" i="1"/>
  <c r="C7" i="1"/>
  <c r="E22" i="1"/>
  <c r="F22" i="1"/>
  <c r="Q21" i="1"/>
  <c r="G22" i="1"/>
  <c r="I22" i="1"/>
  <c r="E21" i="1"/>
  <c r="F21" i="1"/>
  <c r="G21" i="1"/>
  <c r="H21" i="1"/>
  <c r="C11" i="1"/>
  <c r="E15" i="1" l="1"/>
  <c r="C12" i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<sst xmlns="http://schemas.openxmlformats.org/spreadsheetml/2006/main" count="46" uniqueCount="44">
  <si>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</si>
  <si>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</si>
  <si>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</si>
  <si>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</si>
  <si>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</si>
  <si>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</si>
  <si>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</si>
  <si>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</si>
  <si>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</si>
  <si>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</si>
  <si>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</si>
  <si>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</si>
  <si>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</si>
  <si>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</si>
  <si>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</si>
  <si>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</si>
  <si>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</si>
  <si>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</si>
  <si>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</si>
  <si>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</si>
  <si>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</si>
  <si>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</si>
  <si>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</si>
  <si>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</si>
  <si>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</si>
  <si>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</si>
  <si>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</si>
  <si>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</si>
  <si>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</si>
  <si>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</si>
  <si>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</si>
  <si>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</si>
  <si>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</si>
  <si>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</si>
  <si>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</si>
  <si>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</si>
  <si>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</si>
  <si>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</si>
  <si>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FV Sco / GSC 7365-1115</t>
  </si>
  <si>
    <t xml:space="preserve">EA/DM     </t>
  </si>
  <si>
    <t>Kreiner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</si>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</sst>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FV Sco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AF-4113-849A-3E3FC806CF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-5.6987999996636063E-3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AF-4113-849A-3E3FC806CF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AF-4113-849A-3E3FC806CF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AF-4113-849A-3E3FC806CF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AF-4113-849A-3E3FC806CF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AF-4113-849A-3E3FC806CF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AF-4113-849A-3E3FC806CF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-5.6987999996636063E-3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AF-4113-849A-3E3FC806C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291520"/>
        <c:axId val="1"/>
      </c:scatterChart>
      <c:valAx>
        <c:axId val="53329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291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C44DF3-9FD4-03FF-44EA-D2823160F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31" t="s">
        <v>38</v>
      </c>
    </row>
    <row r="2" spans="1:7" s="3" customFormat="1" ht="12.95" customHeight="1" x14ac:dyDescent="0.2">
      <c r="A2" s="3" t="s">
        <v>24</v>
      </c>
      <c r="B2" s="6" t="s">
        <v>39</v>
      </c>
      <c r="C2" s="7"/>
      <c r="D2" s="7"/>
    </row>
    <row r="3" spans="1:7" s="3" customFormat="1" ht="12.95" customHeight="1" thickBot="1" x14ac:dyDescent="0.25"/>
    <row r="4" spans="1:7" s="3" customFormat="1" ht="12.95" customHeight="1" thickTop="1" thickBot="1" x14ac:dyDescent="0.25">
      <c r="A4" s="8" t="s">
        <v>0</v>
      </c>
      <c r="C4" s="9">
        <v>42954.042399999998</v>
      </c>
      <c r="D4" s="10">
        <v>5.7278963999999997</v>
      </c>
    </row>
    <row r="5" spans="1:7" s="3" customFormat="1" ht="12.95" customHeight="1" x14ac:dyDescent="0.2"/>
    <row r="6" spans="1:7" s="3" customFormat="1" ht="12.95" customHeight="1" x14ac:dyDescent="0.2">
      <c r="A6" s="8" t="s">
        <v>1</v>
      </c>
    </row>
    <row r="7" spans="1:7" s="3" customFormat="1" ht="12.95" customHeight="1" x14ac:dyDescent="0.2">
      <c r="A7" s="3" t="s">
        <v>2</v>
      </c>
      <c r="C7" s="3">
        <f>+C4</f>
        <v>42954.042399999998</v>
      </c>
    </row>
    <row r="8" spans="1:7" s="3" customFormat="1" ht="12.95" customHeight="1" x14ac:dyDescent="0.2">
      <c r="A8" s="3" t="s">
        <v>3</v>
      </c>
      <c r="C8" s="3">
        <f>+D4</f>
        <v>5.7278963999999997</v>
      </c>
    </row>
    <row r="9" spans="1:7" s="3" customFormat="1" ht="12.95" customHeight="1" x14ac:dyDescent="0.2">
      <c r="A9" s="11" t="s">
        <v>31</v>
      </c>
      <c r="C9" s="12">
        <v>-9.5</v>
      </c>
      <c r="D9" s="3" t="s">
        <v>32</v>
      </c>
    </row>
    <row r="10" spans="1:7" s="3" customFormat="1" ht="12.95" customHeight="1" thickBot="1" x14ac:dyDescent="0.25">
      <c r="C10" s="13" t="s">
        <v>20</v>
      </c>
      <c r="D10" s="13" t="s">
        <v>21</v>
      </c>
    </row>
    <row r="11" spans="1:7" s="3" customFormat="1" ht="12.95" customHeight="1" x14ac:dyDescent="0.2">
      <c r="A11" s="3" t="s">
        <v>16</v>
      </c>
      <c r="C11" s="14">
        <f ca="1">INTERCEPT(INDIRECT($G$11):G992,INDIRECT($F$11):F992)</f>
        <v>0</v>
      </c>
      <c r="D11" s="7"/>
      <c r="F11" s="15" t="str">
        <f>"F"&amp;E19</f>
        <v>F21</v>
      </c>
      <c r="G11" s="14" t="str">
        <f>"G"&amp;E19</f>
        <v>G21</v>
      </c>
    </row>
    <row r="12" spans="1:7" s="3" customFormat="1" ht="12.95" customHeight="1" x14ac:dyDescent="0.2">
      <c r="A12" s="3" t="s">
        <v>17</v>
      </c>
      <c r="C12" s="14">
        <f ca="1">SLOPE(INDIRECT($G$11):G992,INDIRECT($F$11):F992)</f>
        <v>-3.4185962805420552E-6</v>
      </c>
      <c r="D12" s="7"/>
    </row>
    <row r="13" spans="1:7" s="3" customFormat="1" ht="12.95" customHeight="1" x14ac:dyDescent="0.2">
      <c r="A13" s="3" t="s">
        <v>19</v>
      </c>
      <c r="C13" s="7" t="s">
        <v>14</v>
      </c>
      <c r="D13" s="16" t="s">
        <v>41</v>
      </c>
      <c r="E13" s="12">
        <v>1</v>
      </c>
    </row>
    <row r="14" spans="1:7" s="3" customFormat="1" ht="12.95" customHeight="1" x14ac:dyDescent="0.2">
      <c r="D14" s="16" t="s">
        <v>33</v>
      </c>
      <c r="E14" s="17">
        <f ca="1">NOW()+15018.5+$C$9/24</f>
        <v>60374.733401157406</v>
      </c>
    </row>
    <row r="15" spans="1:7" s="3" customFormat="1" ht="12.95" customHeight="1" x14ac:dyDescent="0.2">
      <c r="A15" s="18" t="s">
        <v>18</v>
      </c>
      <c r="C15" s="19">
        <f ca="1">(C7+C11)+(C8+C12)*INT(MAX(F21:F3533))</f>
        <v>52502.44</v>
      </c>
      <c r="D15" s="16" t="s">
        <v>42</v>
      </c>
      <c r="E15" s="17">
        <f ca="1">ROUND(2*(E14-$C$7)/$C$8,0)/2+E13</f>
        <v>3042.5</v>
      </c>
    </row>
    <row r="16" spans="1:7" s="3" customFormat="1" ht="12.95" customHeight="1" x14ac:dyDescent="0.2">
      <c r="A16" s="8" t="s">
        <v>4</v>
      </c>
      <c r="C16" s="20">
        <f ca="1">+C8+C12</f>
        <v>5.7278929814037189</v>
      </c>
      <c r="D16" s="16" t="s">
        <v>34</v>
      </c>
      <c r="E16" s="14">
        <f ca="1">ROUND(2*(E14-$C$15)/$C$16,0)/2+E13</f>
        <v>1375.5</v>
      </c>
    </row>
    <row r="17" spans="1:17" s="3" customFormat="1" ht="12.95" customHeight="1" thickBot="1" x14ac:dyDescent="0.25">
      <c r="A17" s="16" t="s">
        <v>30</v>
      </c>
      <c r="C17" s="3">
        <f>COUNT(C21:C2191)</f>
        <v>2</v>
      </c>
      <c r="D17" s="16" t="s">
        <v>35</v>
      </c>
      <c r="E17" s="21">
        <f ca="1">+$C$15+$C$16*E16-15018.5-$C$9/24</f>
        <v>45363.052629254154</v>
      </c>
    </row>
    <row r="18" spans="1:17" s="3" customFormat="1" ht="12.95" customHeight="1" thickTop="1" thickBot="1" x14ac:dyDescent="0.25">
      <c r="A18" s="8" t="s">
        <v>5</v>
      </c>
      <c r="C18" s="22">
        <f ca="1">+C15</f>
        <v>52502.44</v>
      </c>
      <c r="D18" s="23">
        <f ca="1">+C16</f>
        <v>5.7278929814037189</v>
      </c>
      <c r="E18" s="24" t="s">
        <v>36</v>
      </c>
    </row>
    <row r="19" spans="1:17" s="3" customFormat="1" ht="12.95" customHeight="1" thickTop="1" x14ac:dyDescent="0.2">
      <c r="A19" s="25" t="s">
        <v>37</v>
      </c>
      <c r="E19" s="26">
        <v>21</v>
      </c>
    </row>
    <row r="20" spans="1:17" s="3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13</v>
      </c>
      <c r="E20" s="13" t="s">
        <v>9</v>
      </c>
      <c r="F20" s="13" t="s">
        <v>10</v>
      </c>
      <c r="G20" s="13" t="s">
        <v>11</v>
      </c>
      <c r="H20" s="27" t="s">
        <v>12</v>
      </c>
      <c r="I20" s="27" t="s">
        <v>29</v>
      </c>
      <c r="J20" s="27" t="s">
        <v>43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15</v>
      </c>
    </row>
    <row r="21" spans="1:17" s="3" customFormat="1" ht="12.95" customHeight="1" x14ac:dyDescent="0.2">
      <c r="A21" s="3" t="s">
        <v>12</v>
      </c>
      <c r="C21" s="29">
        <v>42954.042399999998</v>
      </c>
      <c r="D21" s="29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30">
        <f>+C21-15018.5</f>
        <v>27935.542399999998</v>
      </c>
    </row>
    <row r="22" spans="1:17" s="3" customFormat="1" ht="12.95" customHeight="1" x14ac:dyDescent="0.2">
      <c r="A22" s="29" t="s">
        <v>40</v>
      </c>
      <c r="B22" s="7"/>
      <c r="C22" s="29">
        <v>52502.44</v>
      </c>
      <c r="E22" s="3">
        <f>+(C22-C$7)/C$8</f>
        <v>1666.9990050797715</v>
      </c>
      <c r="F22" s="3">
        <f>ROUND(2*E22,0)/2</f>
        <v>1667</v>
      </c>
      <c r="G22" s="3">
        <f>+C22-(C$7+F22*C$8)</f>
        <v>-5.6987999996636063E-3</v>
      </c>
      <c r="I22" s="3">
        <f>+G22</f>
        <v>-5.6987999996636063E-3</v>
      </c>
      <c r="O22" s="3">
        <f ca="1">+C$11+C$12*$F22</f>
        <v>-5.6987999996636063E-3</v>
      </c>
      <c r="Q22" s="30">
        <f>+C22-15018.5</f>
        <v>37483.94</v>
      </c>
    </row>
    <row r="23" spans="1:17" s="3" customFormat="1" ht="12.95" customHeight="1" x14ac:dyDescent="0.2">
      <c r="A23" s="4"/>
      <c r="B23" s="5"/>
      <c r="C23" s="4"/>
      <c r="D23" s="4"/>
      <c r="Q23" s="30"/>
    </row>
    <row r="24" spans="1:17" s="3" customFormat="1" ht="12.95" customHeight="1" x14ac:dyDescent="0.2">
      <c r="C24" s="29"/>
      <c r="D24" s="29"/>
      <c r="Q24" s="30"/>
    </row>
    <row r="25" spans="1:17" s="3" customFormat="1" ht="12.95" customHeight="1" x14ac:dyDescent="0.2">
      <c r="C25" s="29"/>
      <c r="D25" s="29"/>
      <c r="Q25" s="30"/>
    </row>
    <row r="26" spans="1:17" s="3" customFormat="1" ht="12.95" customHeight="1" x14ac:dyDescent="0.2">
      <c r="C26" s="29"/>
      <c r="D26" s="29"/>
      <c r="Q26" s="30"/>
    </row>
    <row r="27" spans="1:17" s="3" customFormat="1" ht="12.95" customHeight="1" x14ac:dyDescent="0.2">
      <c r="C27" s="29"/>
      <c r="D27" s="29"/>
      <c r="Q27" s="30"/>
    </row>
    <row r="28" spans="1:17" s="3" customFormat="1" ht="12.95" customHeight="1" x14ac:dyDescent="0.2">
      <c r="C28" s="29"/>
      <c r="D28" s="29"/>
      <c r="Q28" s="30"/>
    </row>
    <row r="29" spans="1:17" x14ac:dyDescent="0.2">
      <c r="C29" s="2"/>
      <c r="D29" s="2"/>
      <c r="Q29" s="1"/>
    </row>
    <row r="30" spans="1:17" x14ac:dyDescent="0.2">
      <c r="C30" s="2"/>
      <c r="D30" s="2"/>
      <c r="Q30" s="1"/>
    </row>
    <row r="31" spans="1:17" x14ac:dyDescent="0.2">
      <c r="C31" s="2"/>
      <c r="D31" s="2"/>
      <c r="Q31" s="1"/>
    </row>
    <row r="32" spans="1:17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2024-03-05T04:36:05Z</dcterms:modified>
</cp:coreProperties>
</file>