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F36C4FE-6284-43AC-B401-9A5DCE03CF6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Q22" i="1"/>
  <c r="Q23" i="1"/>
  <c r="Q24" i="1"/>
  <c r="Q25" i="1"/>
  <c r="Q26" i="1"/>
  <c r="Q27" i="1"/>
  <c r="Q28" i="1"/>
  <c r="F11" i="1"/>
  <c r="C21" i="1"/>
  <c r="E21" i="1"/>
  <c r="F21" i="1"/>
  <c r="A21" i="1"/>
  <c r="H20" i="1"/>
  <c r="G11" i="1"/>
  <c r="E14" i="1"/>
  <c r="E15" i="1" s="1"/>
  <c r="G21" i="1"/>
  <c r="Q21" i="1"/>
  <c r="C17" i="1"/>
  <c r="H21" i="1"/>
  <c r="C12" i="1"/>
  <c r="C11" i="1"/>
  <c r="O26" i="1" l="1"/>
  <c r="S26" i="1" s="1"/>
  <c r="O27" i="1"/>
  <c r="S27" i="1" s="1"/>
  <c r="C15" i="1"/>
  <c r="O23" i="1"/>
  <c r="S23" i="1" s="1"/>
  <c r="O28" i="1"/>
  <c r="S28" i="1" s="1"/>
  <c r="O25" i="1"/>
  <c r="S25" i="1" s="1"/>
  <c r="O22" i="1"/>
  <c r="S22" i="1" s="1"/>
  <c r="O21" i="1"/>
  <c r="S21" i="1" s="1"/>
  <c r="O24" i="1"/>
  <c r="S24" i="1" s="1"/>
  <c r="C16" i="1"/>
  <c r="D18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<sst xmlns="http://schemas.openxmlformats.org/spreadsheetml/2006/main" count="68" uniqueCount="53">
  <si>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</si>
  <si>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</si>
  <si>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</si>
  <si>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</si>
  <si>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</si>
  <si>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</si>
  <si>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</si>
  <si>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</si>
  <si>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</si>
  <si>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</si>
  <si>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</si>
  <si>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</si>
  <si>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</si>
  <si>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</si>
  <si>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</si>
  <si>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</si>
  <si>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</si>
  <si>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</si>
  <si>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</si>
  <si>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</si>
  <si>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</si>
  <si>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</si>
  <si>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</si>
  <si>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</si>
  <si>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</si>
  <si>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</si>
  <si>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</si>
  <si>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</si>
  <si>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</si>
  <si>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</si>
  <si>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</si>
  <si>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</si>
  <si>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</si>
  <si>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</si>
  <si>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</si>
  <si>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</si>
  <si>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</si>
  <si>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</si>
  <si>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</si>
  <si>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</si>
  <si>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</si>
  <si>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</si>
  <si>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V0490 Sco</t>
  </si>
  <si>
    <t>V0490 Sco / GSC 7384-0372</t>
  </si>
  <si>
    <t>Sco_V0490.xls</t>
  </si>
  <si>
    <t>EA</t>
  </si>
  <si>
    <t>Sco</t>
  </si>
  <si>
    <t>G7384-0372</t>
  </si>
  <si>
    <t>Malkov</t>
  </si>
  <si>
    <t>VSS_2013-01-28</t>
  </si>
  <si>
    <t>II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</si>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</sst>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V0490 Sco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6.9999999999999994E-5</c:v>
                  </c:pt>
                  <c:pt idx="2">
                    <c:v>6.3E-5</c:v>
                  </c:pt>
                  <c:pt idx="3">
                    <c:v>1.5399999999999999E-3</c:v>
                  </c:pt>
                  <c:pt idx="4">
                    <c:v>1.13E-4</c:v>
                  </c:pt>
                  <c:pt idx="5">
                    <c:v>1.13E-4</c:v>
                  </c:pt>
                  <c:pt idx="6">
                    <c:v>2.0599999999999999E-4</c:v>
                  </c:pt>
                  <c:pt idx="7">
                    <c:v>1.0900000000000001E-4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6.9999999999999994E-5</c:v>
                  </c:pt>
                  <c:pt idx="2">
                    <c:v>6.3E-5</c:v>
                  </c:pt>
                  <c:pt idx="3">
                    <c:v>1.5399999999999999E-3</c:v>
                  </c:pt>
                  <c:pt idx="4">
                    <c:v>1.13E-4</c:v>
                  </c:pt>
                  <c:pt idx="5">
                    <c:v>1.13E-4</c:v>
                  </c:pt>
                  <c:pt idx="6">
                    <c:v>2.0599999999999999E-4</c:v>
                  </c:pt>
                  <c:pt idx="7">
                    <c:v>1.0900000000000001E-4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9223</c:v>
                </c:pt>
                <c:pt idx="2">
                  <c:v>9227</c:v>
                </c:pt>
                <c:pt idx="3">
                  <c:v>9233</c:v>
                </c:pt>
                <c:pt idx="4">
                  <c:v>9348.5</c:v>
                </c:pt>
                <c:pt idx="5">
                  <c:v>9349.5</c:v>
                </c:pt>
                <c:pt idx="6">
                  <c:v>9353.5</c:v>
                </c:pt>
                <c:pt idx="7">
                  <c:v>9358.5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F7-447E-AACC-4174B0772D9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6.9999999999999994E-5</c:v>
                  </c:pt>
                  <c:pt idx="2">
                    <c:v>6.3E-5</c:v>
                  </c:pt>
                  <c:pt idx="3">
                    <c:v>1.5399999999999999E-3</c:v>
                  </c:pt>
                  <c:pt idx="4">
                    <c:v>1.13E-4</c:v>
                  </c:pt>
                  <c:pt idx="5">
                    <c:v>1.13E-4</c:v>
                  </c:pt>
                  <c:pt idx="6">
                    <c:v>2.0599999999999999E-4</c:v>
                  </c:pt>
                  <c:pt idx="7">
                    <c:v>1.0900000000000001E-4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6.9999999999999994E-5</c:v>
                  </c:pt>
                  <c:pt idx="2">
                    <c:v>6.3E-5</c:v>
                  </c:pt>
                  <c:pt idx="3">
                    <c:v>1.5399999999999999E-3</c:v>
                  </c:pt>
                  <c:pt idx="4">
                    <c:v>1.13E-4</c:v>
                  </c:pt>
                  <c:pt idx="5">
                    <c:v>1.13E-4</c:v>
                  </c:pt>
                  <c:pt idx="6">
                    <c:v>2.0599999999999999E-4</c:v>
                  </c:pt>
                  <c:pt idx="7">
                    <c:v>1.0900000000000001E-4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9223</c:v>
                </c:pt>
                <c:pt idx="2">
                  <c:v>9227</c:v>
                </c:pt>
                <c:pt idx="3">
                  <c:v>9233</c:v>
                </c:pt>
                <c:pt idx="4">
                  <c:v>9348.5</c:v>
                </c:pt>
                <c:pt idx="5">
                  <c:v>9349.5</c:v>
                </c:pt>
                <c:pt idx="6">
                  <c:v>9353.5</c:v>
                </c:pt>
                <c:pt idx="7">
                  <c:v>9358.5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-1.147099999798229E-2</c:v>
                </c:pt>
                <c:pt idx="2">
                  <c:v>-1.1945999991439749E-2</c:v>
                </c:pt>
                <c:pt idx="3">
                  <c:v>-1.1468999997305218E-2</c:v>
                </c:pt>
                <c:pt idx="4">
                  <c:v>-1.2343499991402496E-2</c:v>
                </c:pt>
                <c:pt idx="5">
                  <c:v>-1.1617499993008096E-2</c:v>
                </c:pt>
                <c:pt idx="6">
                  <c:v>-1.0492499997781124E-2</c:v>
                </c:pt>
                <c:pt idx="7">
                  <c:v>-1.495049999357434E-2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F7-447E-AACC-4174B0772D9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6.9999999999999994E-5</c:v>
                  </c:pt>
                  <c:pt idx="2">
                    <c:v>6.3E-5</c:v>
                  </c:pt>
                  <c:pt idx="3">
                    <c:v>1.5399999999999999E-3</c:v>
                  </c:pt>
                  <c:pt idx="4">
                    <c:v>1.13E-4</c:v>
                  </c:pt>
                  <c:pt idx="5">
                    <c:v>1.13E-4</c:v>
                  </c:pt>
                  <c:pt idx="6">
                    <c:v>2.0599999999999999E-4</c:v>
                  </c:pt>
                  <c:pt idx="7">
                    <c:v>1.0900000000000001E-4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6.9999999999999994E-5</c:v>
                  </c:pt>
                  <c:pt idx="2">
                    <c:v>6.3E-5</c:v>
                  </c:pt>
                  <c:pt idx="3">
                    <c:v>1.5399999999999999E-3</c:v>
                  </c:pt>
                  <c:pt idx="4">
                    <c:v>1.13E-4</c:v>
                  </c:pt>
                  <c:pt idx="5">
                    <c:v>1.13E-4</c:v>
                  </c:pt>
                  <c:pt idx="6">
                    <c:v>2.0599999999999999E-4</c:v>
                  </c:pt>
                  <c:pt idx="7">
                    <c:v>1.0900000000000001E-4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9223</c:v>
                </c:pt>
                <c:pt idx="2">
                  <c:v>9227</c:v>
                </c:pt>
                <c:pt idx="3">
                  <c:v>9233</c:v>
                </c:pt>
                <c:pt idx="4">
                  <c:v>9348.5</c:v>
                </c:pt>
                <c:pt idx="5">
                  <c:v>9349.5</c:v>
                </c:pt>
                <c:pt idx="6">
                  <c:v>9353.5</c:v>
                </c:pt>
                <c:pt idx="7">
                  <c:v>9358.5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0F7-447E-AACC-4174B0772D9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6.9999999999999994E-5</c:v>
                  </c:pt>
                  <c:pt idx="2">
                    <c:v>6.3E-5</c:v>
                  </c:pt>
                  <c:pt idx="3">
                    <c:v>1.5399999999999999E-3</c:v>
                  </c:pt>
                  <c:pt idx="4">
                    <c:v>1.13E-4</c:v>
                  </c:pt>
                  <c:pt idx="5">
                    <c:v>1.13E-4</c:v>
                  </c:pt>
                  <c:pt idx="6">
                    <c:v>2.0599999999999999E-4</c:v>
                  </c:pt>
                  <c:pt idx="7">
                    <c:v>1.0900000000000001E-4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6.9999999999999994E-5</c:v>
                  </c:pt>
                  <c:pt idx="2">
                    <c:v>6.3E-5</c:v>
                  </c:pt>
                  <c:pt idx="3">
                    <c:v>1.5399999999999999E-3</c:v>
                  </c:pt>
                  <c:pt idx="4">
                    <c:v>1.13E-4</c:v>
                  </c:pt>
                  <c:pt idx="5">
                    <c:v>1.13E-4</c:v>
                  </c:pt>
                  <c:pt idx="6">
                    <c:v>2.0599999999999999E-4</c:v>
                  </c:pt>
                  <c:pt idx="7">
                    <c:v>1.0900000000000001E-4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9223</c:v>
                </c:pt>
                <c:pt idx="2">
                  <c:v>9227</c:v>
                </c:pt>
                <c:pt idx="3">
                  <c:v>9233</c:v>
                </c:pt>
                <c:pt idx="4">
                  <c:v>9348.5</c:v>
                </c:pt>
                <c:pt idx="5">
                  <c:v>9349.5</c:v>
                </c:pt>
                <c:pt idx="6">
                  <c:v>9353.5</c:v>
                </c:pt>
                <c:pt idx="7">
                  <c:v>9358.5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0F7-447E-AACC-4174B0772D9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6.9999999999999994E-5</c:v>
                  </c:pt>
                  <c:pt idx="2">
                    <c:v>6.3E-5</c:v>
                  </c:pt>
                  <c:pt idx="3">
                    <c:v>1.5399999999999999E-3</c:v>
                  </c:pt>
                  <c:pt idx="4">
                    <c:v>1.13E-4</c:v>
                  </c:pt>
                  <c:pt idx="5">
                    <c:v>1.13E-4</c:v>
                  </c:pt>
                  <c:pt idx="6">
                    <c:v>2.0599999999999999E-4</c:v>
                  </c:pt>
                  <c:pt idx="7">
                    <c:v>1.0900000000000001E-4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6.9999999999999994E-5</c:v>
                  </c:pt>
                  <c:pt idx="2">
                    <c:v>6.3E-5</c:v>
                  </c:pt>
                  <c:pt idx="3">
                    <c:v>1.5399999999999999E-3</c:v>
                  </c:pt>
                  <c:pt idx="4">
                    <c:v>1.13E-4</c:v>
                  </c:pt>
                  <c:pt idx="5">
                    <c:v>1.13E-4</c:v>
                  </c:pt>
                  <c:pt idx="6">
                    <c:v>2.0599999999999999E-4</c:v>
                  </c:pt>
                  <c:pt idx="7">
                    <c:v>1.0900000000000001E-4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9223</c:v>
                </c:pt>
                <c:pt idx="2">
                  <c:v>9227</c:v>
                </c:pt>
                <c:pt idx="3">
                  <c:v>9233</c:v>
                </c:pt>
                <c:pt idx="4">
                  <c:v>9348.5</c:v>
                </c:pt>
                <c:pt idx="5">
                  <c:v>9349.5</c:v>
                </c:pt>
                <c:pt idx="6">
                  <c:v>9353.5</c:v>
                </c:pt>
                <c:pt idx="7">
                  <c:v>9358.5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0F7-447E-AACC-4174B0772D9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6.9999999999999994E-5</c:v>
                  </c:pt>
                  <c:pt idx="2">
                    <c:v>6.3E-5</c:v>
                  </c:pt>
                  <c:pt idx="3">
                    <c:v>1.5399999999999999E-3</c:v>
                  </c:pt>
                  <c:pt idx="4">
                    <c:v>1.13E-4</c:v>
                  </c:pt>
                  <c:pt idx="5">
                    <c:v>1.13E-4</c:v>
                  </c:pt>
                  <c:pt idx="6">
                    <c:v>2.0599999999999999E-4</c:v>
                  </c:pt>
                  <c:pt idx="7">
                    <c:v>1.0900000000000001E-4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6.9999999999999994E-5</c:v>
                  </c:pt>
                  <c:pt idx="2">
                    <c:v>6.3E-5</c:v>
                  </c:pt>
                  <c:pt idx="3">
                    <c:v>1.5399999999999999E-3</c:v>
                  </c:pt>
                  <c:pt idx="4">
                    <c:v>1.13E-4</c:v>
                  </c:pt>
                  <c:pt idx="5">
                    <c:v>1.13E-4</c:v>
                  </c:pt>
                  <c:pt idx="6">
                    <c:v>2.0599999999999999E-4</c:v>
                  </c:pt>
                  <c:pt idx="7">
                    <c:v>1.0900000000000001E-4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9223</c:v>
                </c:pt>
                <c:pt idx="2">
                  <c:v>9227</c:v>
                </c:pt>
                <c:pt idx="3">
                  <c:v>9233</c:v>
                </c:pt>
                <c:pt idx="4">
                  <c:v>9348.5</c:v>
                </c:pt>
                <c:pt idx="5">
                  <c:v>9349.5</c:v>
                </c:pt>
                <c:pt idx="6">
                  <c:v>9353.5</c:v>
                </c:pt>
                <c:pt idx="7">
                  <c:v>9358.5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0F7-447E-AACC-4174B0772D9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6.9999999999999994E-5</c:v>
                  </c:pt>
                  <c:pt idx="2">
                    <c:v>6.3E-5</c:v>
                  </c:pt>
                  <c:pt idx="3">
                    <c:v>1.5399999999999999E-3</c:v>
                  </c:pt>
                  <c:pt idx="4">
                    <c:v>1.13E-4</c:v>
                  </c:pt>
                  <c:pt idx="5">
                    <c:v>1.13E-4</c:v>
                  </c:pt>
                  <c:pt idx="6">
                    <c:v>2.0599999999999999E-4</c:v>
                  </c:pt>
                  <c:pt idx="7">
                    <c:v>1.0900000000000001E-4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6.9999999999999994E-5</c:v>
                  </c:pt>
                  <c:pt idx="2">
                    <c:v>6.3E-5</c:v>
                  </c:pt>
                  <c:pt idx="3">
                    <c:v>1.5399999999999999E-3</c:v>
                  </c:pt>
                  <c:pt idx="4">
                    <c:v>1.13E-4</c:v>
                  </c:pt>
                  <c:pt idx="5">
                    <c:v>1.13E-4</c:v>
                  </c:pt>
                  <c:pt idx="6">
                    <c:v>2.0599999999999999E-4</c:v>
                  </c:pt>
                  <c:pt idx="7">
                    <c:v>1.0900000000000001E-4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9223</c:v>
                </c:pt>
                <c:pt idx="2">
                  <c:v>9227</c:v>
                </c:pt>
                <c:pt idx="3">
                  <c:v>9233</c:v>
                </c:pt>
                <c:pt idx="4">
                  <c:v>9348.5</c:v>
                </c:pt>
                <c:pt idx="5">
                  <c:v>9349.5</c:v>
                </c:pt>
                <c:pt idx="6">
                  <c:v>9353.5</c:v>
                </c:pt>
                <c:pt idx="7">
                  <c:v>9358.5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0F7-447E-AACC-4174B0772D9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9223</c:v>
                </c:pt>
                <c:pt idx="2">
                  <c:v>9227</c:v>
                </c:pt>
                <c:pt idx="3">
                  <c:v>9233</c:v>
                </c:pt>
                <c:pt idx="4">
                  <c:v>9348.5</c:v>
                </c:pt>
                <c:pt idx="5">
                  <c:v>9349.5</c:v>
                </c:pt>
                <c:pt idx="6">
                  <c:v>9353.5</c:v>
                </c:pt>
                <c:pt idx="7">
                  <c:v>9358.5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1.4564389166069058E-5</c:v>
                </c:pt>
                <c:pt idx="1">
                  <c:v>-1.1944959500411998E-2</c:v>
                </c:pt>
                <c:pt idx="2">
                  <c:v>-1.195014632634264E-2</c:v>
                </c:pt>
                <c:pt idx="3">
                  <c:v>-1.1957926565238603E-2</c:v>
                </c:pt>
                <c:pt idx="4">
                  <c:v>-1.2107696163985894E-2</c:v>
                </c:pt>
                <c:pt idx="5">
                  <c:v>-1.2108992870468556E-2</c:v>
                </c:pt>
                <c:pt idx="6">
                  <c:v>-1.2114179696399196E-2</c:v>
                </c:pt>
                <c:pt idx="7">
                  <c:v>-1.21206632288125E-2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0F7-447E-AACC-4174B0772D9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9223</c:v>
                </c:pt>
                <c:pt idx="2">
                  <c:v>9227</c:v>
                </c:pt>
                <c:pt idx="3">
                  <c:v>9233</c:v>
                </c:pt>
                <c:pt idx="4">
                  <c:v>9348.5</c:v>
                </c:pt>
                <c:pt idx="5">
                  <c:v>9349.5</c:v>
                </c:pt>
                <c:pt idx="6">
                  <c:v>9353.5</c:v>
                </c:pt>
                <c:pt idx="7">
                  <c:v>9358.5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0F7-447E-AACC-4174B0772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0843104"/>
        <c:axId val="1"/>
      </c:scatterChart>
      <c:valAx>
        <c:axId val="840843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08431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375366568914952"/>
          <c:w val="0.7473684210526316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02918C8-3220-A059-51ED-A1AF88B2E0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3" customFormat="1" ht="20.25" x14ac:dyDescent="0.2">
      <c r="A1" s="35" t="s">
        <v>43</v>
      </c>
      <c r="E1" s="3" t="s">
        <v>44</v>
      </c>
    </row>
    <row r="2" spans="1:7" s="3" customFormat="1" ht="12.95" customHeight="1" x14ac:dyDescent="0.2">
      <c r="A2" s="3" t="s">
        <v>24</v>
      </c>
      <c r="B2" s="3" t="s">
        <v>45</v>
      </c>
      <c r="C2" s="4" t="s">
        <v>41</v>
      </c>
      <c r="D2" s="5" t="s">
        <v>46</v>
      </c>
      <c r="E2" s="6" t="s">
        <v>42</v>
      </c>
      <c r="F2" s="3" t="s">
        <v>47</v>
      </c>
    </row>
    <row r="3" spans="1:7" s="3" customFormat="1" ht="12.95" customHeight="1" thickBot="1" x14ac:dyDescent="0.25">
      <c r="E3" s="3" t="s">
        <v>47</v>
      </c>
    </row>
    <row r="4" spans="1:7" s="3" customFormat="1" ht="12.95" customHeight="1" thickTop="1" thickBot="1" x14ac:dyDescent="0.25">
      <c r="A4" s="7" t="s">
        <v>0</v>
      </c>
      <c r="C4" s="8" t="s">
        <v>40</v>
      </c>
      <c r="D4" s="9" t="s">
        <v>40</v>
      </c>
    </row>
    <row r="5" spans="1:7" s="3" customFormat="1" ht="12.95" customHeight="1" x14ac:dyDescent="0.2"/>
    <row r="6" spans="1:7" s="3" customFormat="1" ht="12.95" customHeight="1" x14ac:dyDescent="0.2">
      <c r="A6" s="7" t="s">
        <v>1</v>
      </c>
    </row>
    <row r="7" spans="1:7" s="3" customFormat="1" ht="12.95" customHeight="1" x14ac:dyDescent="0.2">
      <c r="A7" s="3" t="s">
        <v>2</v>
      </c>
      <c r="C7" s="36">
        <v>28425.294999999998</v>
      </c>
      <c r="D7" s="11" t="s">
        <v>48</v>
      </c>
    </row>
    <row r="8" spans="1:7" s="3" customFormat="1" ht="12.95" customHeight="1" x14ac:dyDescent="0.2">
      <c r="A8" s="3" t="s">
        <v>3</v>
      </c>
      <c r="C8" s="36">
        <v>3.0037569999999998</v>
      </c>
      <c r="D8" s="11" t="s">
        <v>48</v>
      </c>
    </row>
    <row r="9" spans="1:7" s="3" customFormat="1" ht="12.95" customHeight="1" x14ac:dyDescent="0.2">
      <c r="A9" s="12" t="s">
        <v>30</v>
      </c>
      <c r="C9" s="13">
        <v>-9.5</v>
      </c>
      <c r="D9" s="3" t="s">
        <v>31</v>
      </c>
    </row>
    <row r="10" spans="1:7" s="3" customFormat="1" ht="12.95" customHeight="1" thickBot="1" x14ac:dyDescent="0.25">
      <c r="C10" s="14" t="s">
        <v>20</v>
      </c>
      <c r="D10" s="14" t="s">
        <v>21</v>
      </c>
    </row>
    <row r="11" spans="1:7" s="3" customFormat="1" ht="12.95" customHeight="1" x14ac:dyDescent="0.2">
      <c r="A11" s="3" t="s">
        <v>15</v>
      </c>
      <c r="C11" s="15">
        <f ca="1">INTERCEPT(INDIRECT($G$11):G992,INDIRECT($F$11):F992)</f>
        <v>1.4564389166069058E-5</v>
      </c>
      <c r="D11" s="5"/>
      <c r="F11" s="16" t="str">
        <f>"F"&amp;E19</f>
        <v>F21</v>
      </c>
      <c r="G11" s="15" t="str">
        <f>"G"&amp;E19</f>
        <v>G21</v>
      </c>
    </row>
    <row r="12" spans="1:7" s="3" customFormat="1" ht="12.95" customHeight="1" x14ac:dyDescent="0.2">
      <c r="A12" s="3" t="s">
        <v>16</v>
      </c>
      <c r="C12" s="15">
        <f ca="1">SLOPE(INDIRECT($G$11):G992,INDIRECT($F$11):F992)</f>
        <v>-1.2967064826605299E-6</v>
      </c>
      <c r="D12" s="5"/>
    </row>
    <row r="13" spans="1:7" s="3" customFormat="1" ht="12.95" customHeight="1" x14ac:dyDescent="0.2">
      <c r="A13" s="3" t="s">
        <v>19</v>
      </c>
      <c r="C13" s="5" t="s">
        <v>13</v>
      </c>
      <c r="D13" s="17" t="s">
        <v>37</v>
      </c>
      <c r="E13" s="13">
        <v>1</v>
      </c>
    </row>
    <row r="14" spans="1:7" s="3" customFormat="1" ht="12.95" customHeight="1" x14ac:dyDescent="0.2">
      <c r="D14" s="17" t="s">
        <v>32</v>
      </c>
      <c r="E14" s="18">
        <f ca="1">NOW()+15018.5+$C$9/24</f>
        <v>60374.736657754627</v>
      </c>
    </row>
    <row r="15" spans="1:7" s="3" customFormat="1" ht="12.95" customHeight="1" x14ac:dyDescent="0.2">
      <c r="A15" s="19" t="s">
        <v>17</v>
      </c>
      <c r="C15" s="20">
        <f ca="1">(C7+C11)+(C8+C12)*INT(MAX(F21:F3533))</f>
        <v>56534.440885985125</v>
      </c>
      <c r="D15" s="17" t="s">
        <v>38</v>
      </c>
      <c r="E15" s="18">
        <f ca="1">ROUND(2*(E14-$C$7)/$C$8,0)/2+E13</f>
        <v>10637.5</v>
      </c>
    </row>
    <row r="16" spans="1:7" s="3" customFormat="1" ht="12.95" customHeight="1" x14ac:dyDescent="0.2">
      <c r="A16" s="7" t="s">
        <v>4</v>
      </c>
      <c r="C16" s="21">
        <f ca="1">+C8+C12</f>
        <v>3.0037557032935172</v>
      </c>
      <c r="D16" s="17" t="s">
        <v>39</v>
      </c>
      <c r="E16" s="15">
        <f ca="1">ROUND(2*(E14-$C$15)/$C$16,0)/2+E13</f>
        <v>1279.5</v>
      </c>
    </row>
    <row r="17" spans="1:19" s="3" customFormat="1" ht="12.95" customHeight="1" thickBot="1" x14ac:dyDescent="0.25">
      <c r="A17" s="17" t="s">
        <v>29</v>
      </c>
      <c r="C17" s="3">
        <f>COUNT(C21:C2191)</f>
        <v>8</v>
      </c>
      <c r="D17" s="17" t="s">
        <v>33</v>
      </c>
      <c r="E17" s="22">
        <f ca="1">+$C$15+$C$16*E16-15018.5-$C$9/24</f>
        <v>45359.642141682518</v>
      </c>
    </row>
    <row r="18" spans="1:19" s="3" customFormat="1" ht="12.95" customHeight="1" thickTop="1" thickBot="1" x14ac:dyDescent="0.25">
      <c r="A18" s="7" t="s">
        <v>5</v>
      </c>
      <c r="C18" s="23">
        <f ca="1">+C15</f>
        <v>56534.440885985125</v>
      </c>
      <c r="D18" s="24">
        <f ca="1">+C16</f>
        <v>3.0037557032935172</v>
      </c>
      <c r="E18" s="25" t="s">
        <v>34</v>
      </c>
    </row>
    <row r="19" spans="1:19" s="3" customFormat="1" ht="12.95" customHeight="1" thickTop="1" x14ac:dyDescent="0.2">
      <c r="A19" s="26" t="s">
        <v>35</v>
      </c>
      <c r="E19" s="27">
        <v>21</v>
      </c>
      <c r="S19" s="3">
        <f ca="1">SQRT(SUM(S21:S50)/(COUNT(S21:S50)-1))</f>
        <v>1.2760937026737877E-3</v>
      </c>
    </row>
    <row r="20" spans="1:19" s="3" customFormat="1" ht="12.95" customHeight="1" thickBot="1" x14ac:dyDescent="0.25">
      <c r="A20" s="14" t="s">
        <v>6</v>
      </c>
      <c r="B20" s="14" t="s">
        <v>7</v>
      </c>
      <c r="C20" s="14" t="s">
        <v>8</v>
      </c>
      <c r="D20" s="14" t="s">
        <v>12</v>
      </c>
      <c r="E20" s="14" t="s">
        <v>9</v>
      </c>
      <c r="F20" s="14" t="s">
        <v>10</v>
      </c>
      <c r="G20" s="14" t="s">
        <v>11</v>
      </c>
      <c r="H20" s="28" t="str">
        <f>A21</f>
        <v>Malkov</v>
      </c>
      <c r="I20" s="28" t="s">
        <v>52</v>
      </c>
      <c r="J20" s="28" t="s">
        <v>18</v>
      </c>
      <c r="K20" s="28" t="s">
        <v>25</v>
      </c>
      <c r="L20" s="28" t="s">
        <v>26</v>
      </c>
      <c r="M20" s="28" t="s">
        <v>27</v>
      </c>
      <c r="N20" s="28" t="s">
        <v>28</v>
      </c>
      <c r="O20" s="28" t="s">
        <v>23</v>
      </c>
      <c r="P20" s="29" t="s">
        <v>22</v>
      </c>
      <c r="Q20" s="14" t="s">
        <v>14</v>
      </c>
      <c r="R20" s="30" t="s">
        <v>36</v>
      </c>
    </row>
    <row r="21" spans="1:19" s="3" customFormat="1" ht="12.95" customHeight="1" x14ac:dyDescent="0.2">
      <c r="A21" s="3" t="str">
        <f>D7</f>
        <v>Malkov</v>
      </c>
      <c r="C21" s="10">
        <f>C$7</f>
        <v>28425.294999999998</v>
      </c>
      <c r="D21" s="10" t="s">
        <v>13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>
        <f ca="1">+C$11+C$12*$F21</f>
        <v>1.4564389166069058E-5</v>
      </c>
      <c r="Q21" s="31">
        <f>+C21-15018.5</f>
        <v>13406.794999999998</v>
      </c>
      <c r="S21" s="3">
        <f ca="1">+(O21-G21)^2</f>
        <v>2.1212143178070975E-10</v>
      </c>
    </row>
    <row r="22" spans="1:19" s="3" customFormat="1" ht="12.95" customHeight="1" x14ac:dyDescent="0.2">
      <c r="A22" s="32" t="s">
        <v>49</v>
      </c>
      <c r="B22" s="33" t="s">
        <v>50</v>
      </c>
      <c r="C22" s="34">
        <v>56128.93434</v>
      </c>
      <c r="D22" s="34">
        <v>6.9999999999999994E-5</v>
      </c>
      <c r="E22" s="3">
        <f t="shared" ref="E22:E28" si="0">+(C22-C$7)/C$8</f>
        <v>9222.99618111585</v>
      </c>
      <c r="F22" s="3">
        <f t="shared" ref="F22:F28" si="1">ROUND(2*E22,0)/2</f>
        <v>9223</v>
      </c>
      <c r="G22" s="3">
        <f t="shared" ref="G22:G28" si="2">+C22-(C$7+F22*C$8)</f>
        <v>-1.147099999798229E-2</v>
      </c>
      <c r="I22" s="3">
        <f t="shared" ref="I22:I28" si="3">+G22</f>
        <v>-1.147099999798229E-2</v>
      </c>
      <c r="O22" s="3">
        <f t="shared" ref="O22:O28" ca="1" si="4">+C$11+C$12*$F22</f>
        <v>-1.1944959500411998E-2</v>
      </c>
      <c r="Q22" s="31">
        <f t="shared" ref="Q22:Q28" si="5">+C22-15018.5</f>
        <v>41110.43434</v>
      </c>
      <c r="S22" s="3">
        <f t="shared" ref="S22:S28" ca="1" si="6">+(O22-G22)^2</f>
        <v>2.2463760994341681E-7</v>
      </c>
    </row>
    <row r="23" spans="1:19" s="3" customFormat="1" ht="12.95" customHeight="1" x14ac:dyDescent="0.2">
      <c r="A23" s="32" t="s">
        <v>49</v>
      </c>
      <c r="B23" s="33" t="s">
        <v>50</v>
      </c>
      <c r="C23" s="34">
        <v>56140.948893000001</v>
      </c>
      <c r="D23" s="34">
        <v>6.3E-5</v>
      </c>
      <c r="E23" s="3">
        <f t="shared" si="0"/>
        <v>9226.9960229805547</v>
      </c>
      <c r="F23" s="3">
        <f t="shared" si="1"/>
        <v>9227</v>
      </c>
      <c r="G23" s="3">
        <f t="shared" si="2"/>
        <v>-1.1945999991439749E-2</v>
      </c>
      <c r="I23" s="3">
        <f t="shared" si="3"/>
        <v>-1.1945999991439749E-2</v>
      </c>
      <c r="O23" s="3">
        <f t="shared" ca="1" si="4"/>
        <v>-1.195014632634264E-2</v>
      </c>
      <c r="Q23" s="31">
        <f t="shared" si="5"/>
        <v>41122.448893000001</v>
      </c>
      <c r="S23" s="3">
        <f t="shared" ca="1" si="6"/>
        <v>1.719209312693948E-11</v>
      </c>
    </row>
    <row r="24" spans="1:19" s="3" customFormat="1" ht="12.95" customHeight="1" x14ac:dyDescent="0.2">
      <c r="A24" s="32" t="s">
        <v>49</v>
      </c>
      <c r="B24" s="33" t="s">
        <v>50</v>
      </c>
      <c r="C24" s="34">
        <v>56158.971912000001</v>
      </c>
      <c r="D24" s="34">
        <v>1.5399999999999999E-3</v>
      </c>
      <c r="E24" s="3">
        <f t="shared" si="0"/>
        <v>9232.9961817816838</v>
      </c>
      <c r="F24" s="3">
        <f t="shared" si="1"/>
        <v>9233</v>
      </c>
      <c r="G24" s="3">
        <f t="shared" si="2"/>
        <v>-1.1468999997305218E-2</v>
      </c>
      <c r="I24" s="3">
        <f t="shared" si="3"/>
        <v>-1.1468999997305218E-2</v>
      </c>
      <c r="O24" s="3">
        <f t="shared" ca="1" si="4"/>
        <v>-1.1957926565238603E-2</v>
      </c>
      <c r="Q24" s="31">
        <f t="shared" si="5"/>
        <v>41140.471912000001</v>
      </c>
      <c r="S24" s="3">
        <f t="shared" ca="1" si="6"/>
        <v>2.3904918883111892E-7</v>
      </c>
    </row>
    <row r="25" spans="1:19" s="3" customFormat="1" ht="12.95" customHeight="1" x14ac:dyDescent="0.2">
      <c r="A25" s="32" t="s">
        <v>49</v>
      </c>
      <c r="B25" s="33" t="s">
        <v>51</v>
      </c>
      <c r="C25" s="34">
        <v>56505.904971000004</v>
      </c>
      <c r="D25" s="34">
        <v>1.13E-4</v>
      </c>
      <c r="E25" s="3">
        <f t="shared" si="0"/>
        <v>9348.4958906462834</v>
      </c>
      <c r="F25" s="3">
        <f t="shared" si="1"/>
        <v>9348.5</v>
      </c>
      <c r="G25" s="3">
        <f t="shared" si="2"/>
        <v>-1.2343499991402496E-2</v>
      </c>
      <c r="I25" s="3">
        <f t="shared" si="3"/>
        <v>-1.2343499991402496E-2</v>
      </c>
      <c r="O25" s="3">
        <f t="shared" ca="1" si="4"/>
        <v>-1.2107696163985894E-2</v>
      </c>
      <c r="Q25" s="31">
        <f t="shared" si="5"/>
        <v>41487.404971000004</v>
      </c>
      <c r="S25" s="3">
        <f t="shared" ca="1" si="6"/>
        <v>5.5603445024318598E-8</v>
      </c>
    </row>
    <row r="26" spans="1:19" s="3" customFormat="1" ht="12.95" customHeight="1" x14ac:dyDescent="0.2">
      <c r="A26" s="32" t="s">
        <v>49</v>
      </c>
      <c r="B26" s="33" t="s">
        <v>51</v>
      </c>
      <c r="C26" s="34">
        <v>56508.909454000001</v>
      </c>
      <c r="D26" s="34">
        <v>1.13E-4</v>
      </c>
      <c r="E26" s="3">
        <f t="shared" si="0"/>
        <v>9349.4961323435964</v>
      </c>
      <c r="F26" s="3">
        <f t="shared" si="1"/>
        <v>9349.5</v>
      </c>
      <c r="G26" s="3">
        <f t="shared" si="2"/>
        <v>-1.1617499993008096E-2</v>
      </c>
      <c r="I26" s="3">
        <f t="shared" si="3"/>
        <v>-1.1617499993008096E-2</v>
      </c>
      <c r="O26" s="3">
        <f t="shared" ca="1" si="4"/>
        <v>-1.2108992870468556E-2</v>
      </c>
      <c r="Q26" s="31">
        <f t="shared" si="5"/>
        <v>41490.409454000001</v>
      </c>
      <c r="S26" s="3">
        <f t="shared" ca="1" si="6"/>
        <v>2.4156524859436257E-7</v>
      </c>
    </row>
    <row r="27" spans="1:19" s="3" customFormat="1" ht="12.95" customHeight="1" x14ac:dyDescent="0.2">
      <c r="A27" s="32" t="s">
        <v>49</v>
      </c>
      <c r="B27" s="33" t="s">
        <v>51</v>
      </c>
      <c r="C27" s="34">
        <v>56520.925606999997</v>
      </c>
      <c r="D27" s="34">
        <v>2.0599999999999999E-4</v>
      </c>
      <c r="E27" s="3">
        <f t="shared" si="0"/>
        <v>9353.4965068745587</v>
      </c>
      <c r="F27" s="3">
        <f t="shared" si="1"/>
        <v>9353.5</v>
      </c>
      <c r="G27" s="3">
        <f t="shared" si="2"/>
        <v>-1.0492499997781124E-2</v>
      </c>
      <c r="I27" s="3">
        <f t="shared" si="3"/>
        <v>-1.0492499997781124E-2</v>
      </c>
      <c r="O27" s="3">
        <f t="shared" ca="1" si="4"/>
        <v>-1.2114179696399196E-2</v>
      </c>
      <c r="Q27" s="31">
        <f t="shared" si="5"/>
        <v>41502.425606999997</v>
      </c>
      <c r="S27" s="3">
        <f t="shared" ca="1" si="6"/>
        <v>2.6298450449100015E-6</v>
      </c>
    </row>
    <row r="28" spans="1:19" s="3" customFormat="1" ht="12.95" customHeight="1" x14ac:dyDescent="0.2">
      <c r="A28" s="32" t="s">
        <v>49</v>
      </c>
      <c r="B28" s="33" t="s">
        <v>51</v>
      </c>
      <c r="C28" s="34">
        <v>56535.939934000002</v>
      </c>
      <c r="D28" s="34">
        <v>1.0900000000000001E-4</v>
      </c>
      <c r="E28" s="3">
        <f t="shared" si="0"/>
        <v>9358.4950227331992</v>
      </c>
      <c r="F28" s="3">
        <f t="shared" si="1"/>
        <v>9358.5</v>
      </c>
      <c r="G28" s="3">
        <f t="shared" si="2"/>
        <v>-1.495049999357434E-2</v>
      </c>
      <c r="I28" s="3">
        <f t="shared" si="3"/>
        <v>-1.495049999357434E-2</v>
      </c>
      <c r="O28" s="3">
        <f t="shared" ca="1" si="4"/>
        <v>-1.21206632288125E-2</v>
      </c>
      <c r="Q28" s="31">
        <f t="shared" si="5"/>
        <v>41517.439934000002</v>
      </c>
      <c r="S28" s="3">
        <f t="shared" ca="1" si="6"/>
        <v>8.0079761151977543E-6</v>
      </c>
    </row>
    <row r="29" spans="1:19" s="3" customFormat="1" ht="12.95" customHeight="1" x14ac:dyDescent="0.2">
      <c r="C29" s="10"/>
      <c r="D29" s="10"/>
      <c r="Q29" s="31"/>
    </row>
    <row r="30" spans="1:19" s="3" customFormat="1" ht="12.95" customHeight="1" x14ac:dyDescent="0.2">
      <c r="C30" s="10"/>
      <c r="D30" s="10"/>
      <c r="Q30" s="31"/>
    </row>
    <row r="31" spans="1:19" x14ac:dyDescent="0.2">
      <c r="C31" s="2"/>
      <c r="D31" s="2"/>
      <c r="Q31" s="1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2024-03-05T04:40:47Z</dcterms:modified>
</cp:coreProperties>
</file>