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679342C-344C-4B38-83AA-B9BAA534FB9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Q22" i="1"/>
  <c r="Q23" i="1"/>
  <c r="Q24" i="1"/>
  <c r="Q25" i="1"/>
  <c r="Q26" i="1"/>
  <c r="Q27" i="1"/>
  <c r="Q28" i="1"/>
  <c r="F11" i="1"/>
  <c r="C21" i="1"/>
  <c r="Q21" i="1"/>
  <c r="A21" i="1"/>
  <c r="H20" i="1"/>
  <c r="G11" i="1"/>
  <c r="E14" i="1"/>
  <c r="E15" i="1" s="1"/>
  <c r="C17" i="1"/>
  <c r="G21" i="1"/>
  <c r="E21" i="1"/>
  <c r="F21" i="1"/>
  <c r="H21" i="1"/>
  <c r="C11" i="1"/>
  <c r="C12" i="1" l="1"/>
  <c r="C16" i="1" l="1"/>
  <c r="D18" i="1" s="1"/>
  <c r="O25" i="1"/>
  <c r="S25" i="1" s="1"/>
  <c r="O28" i="1"/>
  <c r="S28" i="1" s="1"/>
  <c r="O23" i="1"/>
  <c r="S23" i="1" s="1"/>
  <c r="O22" i="1"/>
  <c r="S22" i="1" s="1"/>
  <c r="O24" i="1"/>
  <c r="S24" i="1" s="1"/>
  <c r="O26" i="1"/>
  <c r="S26" i="1" s="1"/>
  <c r="O21" i="1"/>
  <c r="S21" i="1" s="1"/>
  <c r="C15" i="1"/>
  <c r="O27" i="1"/>
  <c r="S27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<sst xmlns="http://schemas.openxmlformats.org/spreadsheetml/2006/main" count="68" uniqueCount="53">
  <si>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</si>
  <si>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</si>
  <si>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</si>
  <si>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</si>
  <si>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</si>
  <si>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</si>
  <si>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</si>
  <si>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</si>
  <si>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</si>
  <si>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</si>
  <si>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</si>
  <si>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</si>
  <si>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</si>
  <si>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</si>
  <si>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</si>
  <si>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</si>
  <si>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</si>
  <si>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</si>
  <si>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</si>
  <si>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</si>
  <si>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</si>
  <si>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</si>
  <si>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</si>
  <si>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</si>
  <si>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</si>
  <si>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</si>
  <si>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</si>
  <si>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</si>
  <si>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</si>
  <si>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</si>
  <si>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</si>
  <si>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</si>
  <si>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</si>
  <si>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</si>
  <si>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</si>
  <si>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</si>
  <si>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</si>
  <si>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</si>
  <si>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</si>
  <si>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</si>
  <si>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</si>
  <si>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</si>
  <si>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V0626 Sco</t>
  </si>
  <si>
    <t>V0626 Sco / GSC 7874-0355</t>
  </si>
  <si>
    <t>Sco_V0626.xls</t>
  </si>
  <si>
    <t>EA</t>
  </si>
  <si>
    <t>Sco</t>
  </si>
  <si>
    <t>G7874-0355</t>
  </si>
  <si>
    <t>Malkov</t>
  </si>
  <si>
    <t>VSS_2013-01-28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</si>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</sst>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V0626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25762</c:v>
                </c:pt>
                <c:pt idx="2">
                  <c:v>25788</c:v>
                </c:pt>
                <c:pt idx="3">
                  <c:v>26145</c:v>
                </c:pt>
                <c:pt idx="4">
                  <c:v>26170</c:v>
                </c:pt>
                <c:pt idx="5">
                  <c:v>26171</c:v>
                </c:pt>
                <c:pt idx="6">
                  <c:v>26173</c:v>
                </c:pt>
                <c:pt idx="7">
                  <c:v>26187.5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66-4DEA-914A-50950A2DAA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25762</c:v>
                </c:pt>
                <c:pt idx="2">
                  <c:v>25788</c:v>
                </c:pt>
                <c:pt idx="3">
                  <c:v>26145</c:v>
                </c:pt>
                <c:pt idx="4">
                  <c:v>26170</c:v>
                </c:pt>
                <c:pt idx="5">
                  <c:v>26171</c:v>
                </c:pt>
                <c:pt idx="6">
                  <c:v>26173</c:v>
                </c:pt>
                <c:pt idx="7">
                  <c:v>26187.5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0.12423999999737134</c:v>
                </c:pt>
                <c:pt idx="2">
                  <c:v>0.12556000000040513</c:v>
                </c:pt>
                <c:pt idx="3">
                  <c:v>0.12592000000586268</c:v>
                </c:pt>
                <c:pt idx="4">
                  <c:v>0.12793000000237953</c:v>
                </c:pt>
                <c:pt idx="5">
                  <c:v>0.12596000000485219</c:v>
                </c:pt>
                <c:pt idx="6">
                  <c:v>0.12503000000288012</c:v>
                </c:pt>
                <c:pt idx="7">
                  <c:v>0.12719000000652159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66-4DEA-914A-50950A2DAA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25762</c:v>
                </c:pt>
                <c:pt idx="2">
                  <c:v>25788</c:v>
                </c:pt>
                <c:pt idx="3">
                  <c:v>26145</c:v>
                </c:pt>
                <c:pt idx="4">
                  <c:v>26170</c:v>
                </c:pt>
                <c:pt idx="5">
                  <c:v>26171</c:v>
                </c:pt>
                <c:pt idx="6">
                  <c:v>26173</c:v>
                </c:pt>
                <c:pt idx="7">
                  <c:v>26187.5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66-4DEA-914A-50950A2DAA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25762</c:v>
                </c:pt>
                <c:pt idx="2">
                  <c:v>25788</c:v>
                </c:pt>
                <c:pt idx="3">
                  <c:v>26145</c:v>
                </c:pt>
                <c:pt idx="4">
                  <c:v>26170</c:v>
                </c:pt>
                <c:pt idx="5">
                  <c:v>26171</c:v>
                </c:pt>
                <c:pt idx="6">
                  <c:v>26173</c:v>
                </c:pt>
                <c:pt idx="7">
                  <c:v>26187.5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66-4DEA-914A-50950A2DAA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25762</c:v>
                </c:pt>
                <c:pt idx="2">
                  <c:v>25788</c:v>
                </c:pt>
                <c:pt idx="3">
                  <c:v>26145</c:v>
                </c:pt>
                <c:pt idx="4">
                  <c:v>26170</c:v>
                </c:pt>
                <c:pt idx="5">
                  <c:v>26171</c:v>
                </c:pt>
                <c:pt idx="6">
                  <c:v>26173</c:v>
                </c:pt>
                <c:pt idx="7">
                  <c:v>26187.5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66-4DEA-914A-50950A2DAA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25762</c:v>
                </c:pt>
                <c:pt idx="2">
                  <c:v>25788</c:v>
                </c:pt>
                <c:pt idx="3">
                  <c:v>26145</c:v>
                </c:pt>
                <c:pt idx="4">
                  <c:v>26170</c:v>
                </c:pt>
                <c:pt idx="5">
                  <c:v>26171</c:v>
                </c:pt>
                <c:pt idx="6">
                  <c:v>26173</c:v>
                </c:pt>
                <c:pt idx="7">
                  <c:v>26187.5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66-4DEA-914A-50950A2DAA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1.8000000000000001E-4</c:v>
                  </c:pt>
                  <c:pt idx="4">
                    <c:v>1.6000000000000001E-4</c:v>
                  </c:pt>
                  <c:pt idx="5">
                    <c:v>2.2000000000000001E-4</c:v>
                  </c:pt>
                  <c:pt idx="6">
                    <c:v>6.9999999999999994E-5</c:v>
                  </c:pt>
                  <c:pt idx="7">
                    <c:v>3.8000000000000002E-4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25762</c:v>
                </c:pt>
                <c:pt idx="2">
                  <c:v>25788</c:v>
                </c:pt>
                <c:pt idx="3">
                  <c:v>26145</c:v>
                </c:pt>
                <c:pt idx="4">
                  <c:v>26170</c:v>
                </c:pt>
                <c:pt idx="5">
                  <c:v>26171</c:v>
                </c:pt>
                <c:pt idx="6">
                  <c:v>26173</c:v>
                </c:pt>
                <c:pt idx="7">
                  <c:v>26187.5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66-4DEA-914A-50950A2DAA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25762</c:v>
                </c:pt>
                <c:pt idx="2">
                  <c:v>25788</c:v>
                </c:pt>
                <c:pt idx="3">
                  <c:v>26145</c:v>
                </c:pt>
                <c:pt idx="4">
                  <c:v>26170</c:v>
                </c:pt>
                <c:pt idx="5">
                  <c:v>26171</c:v>
                </c:pt>
                <c:pt idx="6">
                  <c:v>26173</c:v>
                </c:pt>
                <c:pt idx="7">
                  <c:v>26187.5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7.41220635047668E-6</c:v>
                </c:pt>
                <c:pt idx="1">
                  <c:v>0.12455024517980257</c:v>
                </c:pt>
                <c:pt idx="2">
                  <c:v>0.12467593859092398</c:v>
                </c:pt>
                <c:pt idx="3">
                  <c:v>0.12640180581286026</c:v>
                </c:pt>
                <c:pt idx="4">
                  <c:v>0.12652266486201547</c:v>
                </c:pt>
                <c:pt idx="5">
                  <c:v>0.12652749922398165</c:v>
                </c:pt>
                <c:pt idx="6">
                  <c:v>0.12653716794791409</c:v>
                </c:pt>
                <c:pt idx="7">
                  <c:v>0.1266072661964241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66-4DEA-914A-50950A2DAA5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25762</c:v>
                </c:pt>
                <c:pt idx="2">
                  <c:v>25788</c:v>
                </c:pt>
                <c:pt idx="3">
                  <c:v>26145</c:v>
                </c:pt>
                <c:pt idx="4">
                  <c:v>26170</c:v>
                </c:pt>
                <c:pt idx="5">
                  <c:v>26171</c:v>
                </c:pt>
                <c:pt idx="6">
                  <c:v>26173</c:v>
                </c:pt>
                <c:pt idx="7">
                  <c:v>26187.5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66-4DEA-914A-50950A2DA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411256"/>
        <c:axId val="1"/>
      </c:scatterChart>
      <c:valAx>
        <c:axId val="336411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411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1CFBDF-4808-DEF5-3FEC-6DBF9AAD7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4" t="s">
        <v>43</v>
      </c>
      <c r="E1" s="2" t="s">
        <v>44</v>
      </c>
    </row>
    <row r="2" spans="1:7" s="2" customFormat="1" ht="12.95" customHeight="1" x14ac:dyDescent="0.2">
      <c r="A2" s="2" t="s">
        <v>24</v>
      </c>
      <c r="B2" s="2" t="s">
        <v>45</v>
      </c>
      <c r="C2" s="3" t="s">
        <v>41</v>
      </c>
      <c r="D2" s="4" t="s">
        <v>46</v>
      </c>
      <c r="E2" s="5" t="s">
        <v>42</v>
      </c>
      <c r="F2" s="2" t="s">
        <v>47</v>
      </c>
    </row>
    <row r="3" spans="1:7" s="2" customFormat="1" ht="12.95" customHeight="1" thickBot="1" x14ac:dyDescent="0.25">
      <c r="E3" s="2" t="s">
        <v>47</v>
      </c>
    </row>
    <row r="4" spans="1:7" s="2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2" customFormat="1" ht="12.95" customHeight="1" x14ac:dyDescent="0.2"/>
    <row r="6" spans="1:7" s="2" customFormat="1" ht="12.95" customHeight="1" x14ac:dyDescent="0.2">
      <c r="A6" s="6" t="s">
        <v>1</v>
      </c>
    </row>
    <row r="7" spans="1:7" s="2" customFormat="1" ht="12.95" customHeight="1" x14ac:dyDescent="0.2">
      <c r="A7" s="2" t="s">
        <v>2</v>
      </c>
      <c r="C7" s="35">
        <v>29458.39</v>
      </c>
      <c r="D7" s="10" t="s">
        <v>48</v>
      </c>
    </row>
    <row r="8" spans="1:7" s="2" customFormat="1" ht="12.95" customHeight="1" x14ac:dyDescent="0.2">
      <c r="A8" s="2" t="s">
        <v>3</v>
      </c>
      <c r="C8" s="35">
        <v>1.0336799999999999</v>
      </c>
      <c r="D8" s="10" t="s">
        <v>48</v>
      </c>
    </row>
    <row r="9" spans="1:7" s="2" customFormat="1" ht="12.95" customHeight="1" x14ac:dyDescent="0.2">
      <c r="A9" s="11" t="s">
        <v>30</v>
      </c>
      <c r="C9" s="12">
        <v>-9.5</v>
      </c>
      <c r="D9" s="2" t="s">
        <v>31</v>
      </c>
    </row>
    <row r="10" spans="1:7" s="2" customFormat="1" ht="12.95" customHeight="1" thickBot="1" x14ac:dyDescent="0.25">
      <c r="C10" s="13" t="s">
        <v>20</v>
      </c>
      <c r="D10" s="13" t="s">
        <v>21</v>
      </c>
    </row>
    <row r="11" spans="1:7" s="2" customFormat="1" ht="12.95" customHeight="1" x14ac:dyDescent="0.2">
      <c r="A11" s="2" t="s">
        <v>15</v>
      </c>
      <c r="C11" s="14">
        <f ca="1">INTERCEPT(INDIRECT($G$11):G992,INDIRECT($F$11):F992)</f>
        <v>7.41220635047668E-6</v>
      </c>
      <c r="D11" s="4"/>
      <c r="F11" s="15" t="str">
        <f>"F"&amp;E19</f>
        <v>F21</v>
      </c>
      <c r="G11" s="14" t="str">
        <f>"G"&amp;E19</f>
        <v>G21</v>
      </c>
    </row>
    <row r="12" spans="1:7" s="2" customFormat="1" ht="12.95" customHeight="1" x14ac:dyDescent="0.2">
      <c r="A12" s="2" t="s">
        <v>16</v>
      </c>
      <c r="C12" s="14">
        <f ca="1">SLOPE(INDIRECT($G$11):G992,INDIRECT($F$11):F992)</f>
        <v>4.8343619662080619E-6</v>
      </c>
      <c r="D12" s="4"/>
    </row>
    <row r="13" spans="1:7" s="2" customFormat="1" ht="12.95" customHeight="1" x14ac:dyDescent="0.2">
      <c r="A13" s="2" t="s">
        <v>19</v>
      </c>
      <c r="C13" s="4" t="s">
        <v>13</v>
      </c>
      <c r="D13" s="16" t="s">
        <v>37</v>
      </c>
      <c r="E13" s="12">
        <v>1</v>
      </c>
    </row>
    <row r="14" spans="1:7" s="2" customFormat="1" ht="12.95" customHeight="1" x14ac:dyDescent="0.2">
      <c r="D14" s="16" t="s">
        <v>32</v>
      </c>
      <c r="E14" s="17">
        <f ca="1">NOW()+15018.5+$C$9/24</f>
        <v>60374.741302777773</v>
      </c>
    </row>
    <row r="15" spans="1:7" s="2" customFormat="1" ht="12.95" customHeight="1" x14ac:dyDescent="0.2">
      <c r="A15" s="18" t="s">
        <v>17</v>
      </c>
      <c r="C15" s="19">
        <f ca="1">(C7+C11)+(C8+C12)*INT(MAX(F21:F3533))</f>
        <v>56527.49476484902</v>
      </c>
      <c r="D15" s="16" t="s">
        <v>38</v>
      </c>
      <c r="E15" s="17">
        <f ca="1">ROUND(2*(E14-$C$7)/$C$8,0)/2+E13</f>
        <v>29910</v>
      </c>
    </row>
    <row r="16" spans="1:7" s="2" customFormat="1" ht="12.95" customHeight="1" x14ac:dyDescent="0.2">
      <c r="A16" s="6" t="s">
        <v>4</v>
      </c>
      <c r="C16" s="20">
        <f ca="1">+C8+C12</f>
        <v>1.0336848343619662</v>
      </c>
      <c r="D16" s="16" t="s">
        <v>39</v>
      </c>
      <c r="E16" s="14">
        <f ca="1">ROUND(2*(E14-$C$15)/$C$16,0)/2+E13</f>
        <v>3723</v>
      </c>
    </row>
    <row r="17" spans="1:19" s="2" customFormat="1" ht="12.95" customHeight="1" thickBot="1" x14ac:dyDescent="0.25">
      <c r="A17" s="16" t="s">
        <v>29</v>
      </c>
      <c r="C17" s="2">
        <f>COUNT(C21:C2191)</f>
        <v>8</v>
      </c>
      <c r="D17" s="16" t="s">
        <v>33</v>
      </c>
      <c r="E17" s="21">
        <f ca="1">+$C$15+$C$16*E16-15018.5-$C$9/24</f>
        <v>45357.799236511957</v>
      </c>
    </row>
    <row r="18" spans="1:19" s="2" customFormat="1" ht="12.95" customHeight="1" thickTop="1" thickBot="1" x14ac:dyDescent="0.25">
      <c r="A18" s="6" t="s">
        <v>5</v>
      </c>
      <c r="C18" s="22">
        <f ca="1">+C15</f>
        <v>56527.49476484902</v>
      </c>
      <c r="D18" s="23">
        <f ca="1">+C16</f>
        <v>1.0336848343619662</v>
      </c>
      <c r="E18" s="24" t="s">
        <v>34</v>
      </c>
    </row>
    <row r="19" spans="1:19" s="2" customFormat="1" ht="12.95" customHeight="1" thickTop="1" x14ac:dyDescent="0.2">
      <c r="A19" s="25" t="s">
        <v>35</v>
      </c>
      <c r="E19" s="26">
        <v>21</v>
      </c>
      <c r="S19" s="2">
        <f ca="1">SQRT(SUM(S21:S50)/(COUNT(S21:S50)-1))</f>
        <v>9.2765371420897166E-4</v>
      </c>
    </row>
    <row r="20" spans="1:19" s="2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tr">
        <f>A21</f>
        <v>Malkov</v>
      </c>
      <c r="I20" s="27" t="s">
        <v>52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  <c r="R20" s="29" t="s">
        <v>36</v>
      </c>
    </row>
    <row r="21" spans="1:19" s="2" customFormat="1" ht="12.95" customHeight="1" x14ac:dyDescent="0.2">
      <c r="A21" s="2" t="str">
        <f>D7</f>
        <v>Malkov</v>
      </c>
      <c r="C21" s="9">
        <f>C$7</f>
        <v>29458.39</v>
      </c>
      <c r="D21" s="9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7.41220635047668E-6</v>
      </c>
      <c r="Q21" s="30">
        <f>+C21-15018.5</f>
        <v>14439.89</v>
      </c>
      <c r="S21" s="2">
        <f ca="1">+(O21-G21)^2</f>
        <v>5.4940802982046825E-11</v>
      </c>
    </row>
    <row r="22" spans="1:19" s="2" customFormat="1" ht="12.95" customHeight="1" x14ac:dyDescent="0.2">
      <c r="A22" s="31" t="s">
        <v>49</v>
      </c>
      <c r="B22" s="32" t="s">
        <v>50</v>
      </c>
      <c r="C22" s="33">
        <v>56088.178399999997</v>
      </c>
      <c r="D22" s="33">
        <v>1E-3</v>
      </c>
      <c r="E22" s="2">
        <f t="shared" ref="E22:E28" si="0">+(C22-C$7)/C$8</f>
        <v>25762.12019193561</v>
      </c>
      <c r="F22" s="2">
        <f t="shared" ref="F22:F28" si="1">ROUND(2*E22,0)/2</f>
        <v>25762</v>
      </c>
      <c r="G22" s="2">
        <f t="shared" ref="G22:G28" si="2">+C22-(C$7+F22*C$8)</f>
        <v>0.12423999999737134</v>
      </c>
      <c r="I22" s="2">
        <f t="shared" ref="I22:I28" si="3">+G22</f>
        <v>0.12423999999737134</v>
      </c>
      <c r="O22" s="2">
        <f t="shared" ref="O22:O28" ca="1" si="4">+C$11+C$12*$F22</f>
        <v>0.12455024517980257</v>
      </c>
      <c r="Q22" s="30">
        <f t="shared" ref="Q22:Q28" si="5">+C22-15018.5</f>
        <v>41069.678399999997</v>
      </c>
      <c r="S22" s="2">
        <f t="shared" ref="S22:S28" ca="1" si="6">+(O22-G22)^2</f>
        <v>9.6252073221783197E-8</v>
      </c>
    </row>
    <row r="23" spans="1:19" s="2" customFormat="1" ht="12.95" customHeight="1" x14ac:dyDescent="0.2">
      <c r="A23" s="31" t="s">
        <v>49</v>
      </c>
      <c r="B23" s="32" t="s">
        <v>50</v>
      </c>
      <c r="C23" s="33">
        <v>56115.055399999997</v>
      </c>
      <c r="D23" s="33">
        <v>1E-3</v>
      </c>
      <c r="E23" s="2">
        <f t="shared" si="0"/>
        <v>25788.121468926554</v>
      </c>
      <c r="F23" s="2">
        <f t="shared" si="1"/>
        <v>25788</v>
      </c>
      <c r="G23" s="2">
        <f t="shared" si="2"/>
        <v>0.12556000000040513</v>
      </c>
      <c r="I23" s="2">
        <f t="shared" si="3"/>
        <v>0.12556000000040513</v>
      </c>
      <c r="O23" s="2">
        <f t="shared" ca="1" si="4"/>
        <v>0.12467593859092398</v>
      </c>
      <c r="Q23" s="30">
        <f t="shared" si="5"/>
        <v>41096.555399999997</v>
      </c>
      <c r="S23" s="2">
        <f t="shared" ca="1" si="6"/>
        <v>7.8156457573379554E-7</v>
      </c>
    </row>
    <row r="24" spans="1:19" s="2" customFormat="1" ht="12.95" customHeight="1" x14ac:dyDescent="0.2">
      <c r="A24" s="31" t="s">
        <v>49</v>
      </c>
      <c r="B24" s="32" t="s">
        <v>50</v>
      </c>
      <c r="C24" s="33">
        <v>56484.079519999999</v>
      </c>
      <c r="D24" s="33">
        <v>1.8000000000000001E-4</v>
      </c>
      <c r="E24" s="2">
        <f t="shared" si="0"/>
        <v>26145.121817196814</v>
      </c>
      <c r="F24" s="2">
        <f t="shared" si="1"/>
        <v>26145</v>
      </c>
      <c r="G24" s="2">
        <f t="shared" si="2"/>
        <v>0.12592000000586268</v>
      </c>
      <c r="I24" s="2">
        <f t="shared" si="3"/>
        <v>0.12592000000586268</v>
      </c>
      <c r="O24" s="2">
        <f t="shared" ca="1" si="4"/>
        <v>0.12640180581286026</v>
      </c>
      <c r="Q24" s="30">
        <f t="shared" si="5"/>
        <v>41465.579519999999</v>
      </c>
      <c r="S24" s="2">
        <f t="shared" ca="1" si="6"/>
        <v>2.3213683565659092E-7</v>
      </c>
    </row>
    <row r="25" spans="1:19" s="2" customFormat="1" ht="12.95" customHeight="1" x14ac:dyDescent="0.2">
      <c r="A25" s="31" t="s">
        <v>49</v>
      </c>
      <c r="B25" s="32" t="s">
        <v>50</v>
      </c>
      <c r="C25" s="33">
        <v>56509.92353</v>
      </c>
      <c r="D25" s="33">
        <v>1.6000000000000001E-4</v>
      </c>
      <c r="E25" s="2">
        <f t="shared" si="0"/>
        <v>26170.123761705752</v>
      </c>
      <c r="F25" s="2">
        <f t="shared" si="1"/>
        <v>26170</v>
      </c>
      <c r="G25" s="2">
        <f t="shared" si="2"/>
        <v>0.12793000000237953</v>
      </c>
      <c r="I25" s="2">
        <f t="shared" si="3"/>
        <v>0.12793000000237953</v>
      </c>
      <c r="O25" s="2">
        <f t="shared" ca="1" si="4"/>
        <v>0.12652266486201547</v>
      </c>
      <c r="Q25" s="30">
        <f t="shared" si="5"/>
        <v>41491.42353</v>
      </c>
      <c r="S25" s="2">
        <f t="shared" ca="1" si="6"/>
        <v>1.9805921973035378E-6</v>
      </c>
    </row>
    <row r="26" spans="1:19" s="2" customFormat="1" ht="12.95" customHeight="1" x14ac:dyDescent="0.2">
      <c r="A26" s="31" t="s">
        <v>49</v>
      </c>
      <c r="B26" s="32" t="s">
        <v>50</v>
      </c>
      <c r="C26" s="33">
        <v>56510.955240000003</v>
      </c>
      <c r="D26" s="33">
        <v>2.2000000000000001E-4</v>
      </c>
      <c r="E26" s="2">
        <f t="shared" si="0"/>
        <v>26171.121855893511</v>
      </c>
      <c r="F26" s="2">
        <f t="shared" si="1"/>
        <v>26171</v>
      </c>
      <c r="G26" s="2">
        <f t="shared" si="2"/>
        <v>0.12596000000485219</v>
      </c>
      <c r="I26" s="2">
        <f t="shared" si="3"/>
        <v>0.12596000000485219</v>
      </c>
      <c r="O26" s="2">
        <f t="shared" ca="1" si="4"/>
        <v>0.12652749922398165</v>
      </c>
      <c r="Q26" s="30">
        <f t="shared" si="5"/>
        <v>41492.455240000003</v>
      </c>
      <c r="S26" s="2">
        <f t="shared" ca="1" si="6"/>
        <v>3.2205536371255104E-7</v>
      </c>
    </row>
    <row r="27" spans="1:19" s="2" customFormat="1" ht="12.95" customHeight="1" x14ac:dyDescent="0.2">
      <c r="A27" s="31" t="s">
        <v>49</v>
      </c>
      <c r="B27" s="32" t="s">
        <v>50</v>
      </c>
      <c r="C27" s="33">
        <v>56513.021670000002</v>
      </c>
      <c r="D27" s="33">
        <v>6.9999999999999994E-5</v>
      </c>
      <c r="E27" s="2">
        <f t="shared" si="0"/>
        <v>26173.120956195344</v>
      </c>
      <c r="F27" s="2">
        <f t="shared" si="1"/>
        <v>26173</v>
      </c>
      <c r="G27" s="2">
        <f t="shared" si="2"/>
        <v>0.12503000000288012</v>
      </c>
      <c r="I27" s="2">
        <f t="shared" si="3"/>
        <v>0.12503000000288012</v>
      </c>
      <c r="O27" s="2">
        <f t="shared" ca="1" si="4"/>
        <v>0.12653716794791409</v>
      </c>
      <c r="Q27" s="30">
        <f t="shared" si="5"/>
        <v>41494.521670000002</v>
      </c>
      <c r="S27" s="2">
        <f t="shared" ca="1" si="6"/>
        <v>2.2715552145379243E-6</v>
      </c>
    </row>
    <row r="28" spans="1:19" s="2" customFormat="1" ht="12.95" customHeight="1" x14ac:dyDescent="0.2">
      <c r="A28" s="31" t="s">
        <v>49</v>
      </c>
      <c r="B28" s="32" t="s">
        <v>51</v>
      </c>
      <c r="C28" s="33">
        <v>56528.012190000001</v>
      </c>
      <c r="D28" s="33">
        <v>3.8000000000000002E-4</v>
      </c>
      <c r="E28" s="2">
        <f t="shared" si="0"/>
        <v>26187.62304581689</v>
      </c>
      <c r="F28" s="2">
        <f t="shared" si="1"/>
        <v>26187.5</v>
      </c>
      <c r="G28" s="2">
        <f t="shared" si="2"/>
        <v>0.12719000000652159</v>
      </c>
      <c r="I28" s="2">
        <f t="shared" si="3"/>
        <v>0.12719000000652159</v>
      </c>
      <c r="O28" s="2">
        <f t="shared" ca="1" si="4"/>
        <v>0.1266072661964241</v>
      </c>
      <c r="Q28" s="30">
        <f t="shared" si="5"/>
        <v>41509.512190000001</v>
      </c>
      <c r="S28" s="2">
        <f t="shared" ca="1" si="6"/>
        <v>3.3957869343073875E-7</v>
      </c>
    </row>
    <row r="29" spans="1:19" s="2" customFormat="1" ht="12.95" customHeight="1" x14ac:dyDescent="0.2">
      <c r="C29" s="9"/>
      <c r="D29" s="9"/>
      <c r="Q29" s="30"/>
    </row>
    <row r="30" spans="1:19" s="2" customFormat="1" ht="12.95" customHeight="1" x14ac:dyDescent="0.2">
      <c r="C30" s="9"/>
      <c r="D30" s="9"/>
      <c r="Q30" s="30"/>
    </row>
    <row r="31" spans="1:19" s="2" customFormat="1" ht="12.95" customHeight="1" x14ac:dyDescent="0.2">
      <c r="C31" s="9"/>
      <c r="D31" s="9"/>
      <c r="Q31" s="30"/>
    </row>
    <row r="32" spans="1:19" s="2" customFormat="1" ht="12.95" customHeight="1" x14ac:dyDescent="0.2">
      <c r="C32" s="9"/>
      <c r="D32" s="9"/>
      <c r="Q32" s="30"/>
    </row>
    <row r="33" spans="3:17" s="2" customFormat="1" ht="12.95" customHeight="1" x14ac:dyDescent="0.2">
      <c r="C33" s="9"/>
      <c r="D33" s="9"/>
      <c r="Q33" s="30"/>
    </row>
    <row r="34" spans="3:17" s="2" customFormat="1" ht="12.95" customHeight="1" x14ac:dyDescent="0.2">
      <c r="C34" s="9"/>
      <c r="D34" s="9"/>
    </row>
    <row r="35" spans="3:17" s="2" customFormat="1" ht="12.95" customHeight="1" x14ac:dyDescent="0.2">
      <c r="C35" s="9"/>
      <c r="D35" s="9"/>
    </row>
    <row r="36" spans="3:17" s="2" customFormat="1" ht="12.95" customHeight="1" x14ac:dyDescent="0.2">
      <c r="C36" s="9"/>
      <c r="D36" s="9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2024-03-05T04:47:28Z</dcterms:modified>
</cp:coreProperties>
</file>