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ABC6B9-8469-4E2F-ADF5-02D41FB00D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Q22" i="1"/>
  <c r="Q23" i="1"/>
  <c r="C8" i="1"/>
  <c r="E21" i="1"/>
  <c r="F21" i="1"/>
  <c r="G21" i="1"/>
  <c r="I21" i="1"/>
  <c r="C9" i="1"/>
  <c r="D9" i="1"/>
  <c r="D8" i="1"/>
  <c r="F16" i="1"/>
  <c r="F17" i="1" s="1"/>
  <c r="C17" i="1"/>
  <c r="Q21" i="1"/>
  <c r="C11" i="1"/>
  <c r="C12" i="1"/>
  <c r="C16" i="1" l="1"/>
  <c r="D18" i="1" s="1"/>
  <c r="O23" i="1"/>
  <c r="O24" i="1"/>
  <c r="O21" i="1"/>
  <c r="C15" i="1"/>
  <c r="F18" i="1" s="1"/>
  <c r="O22" i="1"/>
  <c r="F19" i="1" l="1"/>
  <c r="C18" i="1"/>
</calcChain>
</file>

<file path=xl/sharedStrings.xml><?xml version="1.0" encoding="utf-8"?>
<sst xmlns="http://schemas.openxmlformats.org/spreadsheetml/2006/main" count="60" uniqueCount="52">
  <si>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</si>
  <si>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</si>
  <si>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</si>
  <si>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</si>
  <si>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</si>
  <si>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</si>
  <si>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</si>
  <si>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</si>
  <si>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</si>
  <si>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</si>
  <si>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</si>
  <si>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</si>
  <si>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</si>
  <si>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</si>
  <si>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</si>
  <si>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</si>
  <si>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</si>
  <si>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</si>
  <si>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</si>
  <si>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</si>
  <si>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</si>
  <si>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</si>
  <si>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</si>
  <si>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</si>
  <si>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</si>
  <si>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</si>
  <si>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</si>
  <si>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</si>
  <si>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</si>
  <si>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</si>
  <si>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</si>
  <si>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</si>
  <si>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</si>
  <si>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</si>
  <si>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</si>
  <si>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</si>
  <si>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</si>
  <si>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</si>
  <si>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</si>
  <si>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</si>
  <si>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</si>
  <si>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</si>
  <si>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V1081 Sco</t>
  </si>
  <si>
    <t>G7375-0437</t>
  </si>
  <si>
    <t>EA</t>
  </si>
  <si>
    <t>pr_0</t>
  </si>
  <si>
    <t>O9.5V</t>
  </si>
  <si>
    <t>V1081 Sco / GSC 7375-0437</t>
  </si>
  <si>
    <t>VSX</t>
  </si>
  <si>
    <t>I</t>
  </si>
  <si>
    <t>OEJV 0181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</si>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</sst>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0" fillId="25" borderId="5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V1081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81-4099-A064-F056E6EB32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-0.16928899999766145</c:v>
                </c:pt>
                <c:pt idx="2">
                  <c:v>-0.16125299999839626</c:v>
                </c:pt>
                <c:pt idx="3">
                  <c:v>-0.17243899999448331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81-4099-A064-F056E6EB32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81-4099-A064-F056E6EB32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81-4099-A064-F056E6EB32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81-4099-A064-F056E6EB32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81-4099-A064-F056E6EB32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81-4099-A064-F056E6EB32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1.5410992625392028E-5</c:v>
                </c:pt>
                <c:pt idx="1">
                  <c:v>-0.16544720250508374</c:v>
                </c:pt>
                <c:pt idx="2">
                  <c:v>-0.16562005454321141</c:v>
                </c:pt>
                <c:pt idx="3">
                  <c:v>-0.17192915393487124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81-4099-A064-F056E6EB321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3829</c:v>
                </c:pt>
                <c:pt idx="2">
                  <c:v>3833</c:v>
                </c:pt>
                <c:pt idx="3">
                  <c:v>3979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81-4099-A064-F056E6EB3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0536"/>
        <c:axId val="1"/>
      </c:scatterChart>
      <c:valAx>
        <c:axId val="720170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D1D28A-6423-EFB3-E608-EE0B8216B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4" customFormat="1" ht="20.25" x14ac:dyDescent="0.2">
      <c r="A1" s="38" t="s">
        <v>47</v>
      </c>
      <c r="F1" s="3" t="s">
        <v>42</v>
      </c>
      <c r="G1" s="39">
        <v>2013</v>
      </c>
      <c r="H1" s="40"/>
      <c r="I1" s="41" t="s">
        <v>43</v>
      </c>
      <c r="J1" s="42" t="s">
        <v>42</v>
      </c>
      <c r="K1" s="43">
        <v>17.29129</v>
      </c>
      <c r="L1" s="44">
        <v>-31.3203</v>
      </c>
      <c r="M1" s="45">
        <v>47920.527999999998</v>
      </c>
      <c r="N1" s="45">
        <v>2.513741</v>
      </c>
      <c r="O1" s="4" t="s">
        <v>44</v>
      </c>
      <c r="P1" s="12">
        <v>6.98</v>
      </c>
      <c r="Q1" s="12">
        <v>7.11</v>
      </c>
      <c r="R1" s="46" t="s">
        <v>45</v>
      </c>
      <c r="S1" s="13" t="s">
        <v>46</v>
      </c>
    </row>
    <row r="2" spans="1:19" s="4" customFormat="1" ht="12.95" customHeight="1" x14ac:dyDescent="0.2">
      <c r="A2" s="4" t="s">
        <v>24</v>
      </c>
      <c r="B2" s="4" t="s">
        <v>44</v>
      </c>
      <c r="C2" s="5"/>
      <c r="D2" s="6"/>
    </row>
    <row r="3" spans="1:19" s="4" customFormat="1" ht="12.95" customHeight="1" thickBot="1" x14ac:dyDescent="0.25"/>
    <row r="4" spans="1:19" s="4" customFormat="1" ht="12.95" customHeight="1" thickTop="1" thickBot="1" x14ac:dyDescent="0.25">
      <c r="A4" s="7" t="s">
        <v>1</v>
      </c>
      <c r="C4" s="8" t="s">
        <v>38</v>
      </c>
      <c r="D4" s="9" t="s">
        <v>38</v>
      </c>
    </row>
    <row r="5" spans="1:19" s="4" customFormat="1" ht="12.95" customHeight="1" thickTop="1" x14ac:dyDescent="0.2">
      <c r="A5" s="10" t="s">
        <v>29</v>
      </c>
      <c r="C5" s="11">
        <v>-9.5</v>
      </c>
      <c r="D5" s="4" t="s">
        <v>30</v>
      </c>
    </row>
    <row r="6" spans="1:19" s="4" customFormat="1" ht="12.95" customHeight="1" x14ac:dyDescent="0.2">
      <c r="A6" s="7" t="s">
        <v>2</v>
      </c>
    </row>
    <row r="7" spans="1:19" s="4" customFormat="1" ht="12.95" customHeight="1" x14ac:dyDescent="0.2">
      <c r="A7" s="4" t="s">
        <v>3</v>
      </c>
      <c r="C7" s="47">
        <v>47920.527999999998</v>
      </c>
      <c r="D7" s="13" t="s">
        <v>48</v>
      </c>
    </row>
    <row r="8" spans="1:19" s="4" customFormat="1" ht="12.95" customHeight="1" x14ac:dyDescent="0.2">
      <c r="A8" s="4" t="s">
        <v>4</v>
      </c>
      <c r="C8" s="47">
        <f>N1</f>
        <v>2.513741</v>
      </c>
      <c r="D8" s="14" t="str">
        <f>D7</f>
        <v>VSX</v>
      </c>
    </row>
    <row r="9" spans="1:19" s="4" customFormat="1" ht="12.95" customHeight="1" x14ac:dyDescent="0.2">
      <c r="A9" s="15" t="s">
        <v>33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19" s="4" customFormat="1" ht="12.95" customHeight="1" thickBot="1" x14ac:dyDescent="0.25">
      <c r="C10" s="19" t="s">
        <v>20</v>
      </c>
      <c r="D10" s="19" t="s">
        <v>21</v>
      </c>
    </row>
    <row r="11" spans="1:19" s="4" customFormat="1" ht="12.95" customHeight="1" x14ac:dyDescent="0.2">
      <c r="A11" s="4" t="s">
        <v>16</v>
      </c>
      <c r="C11" s="18">
        <f ca="1">INTERCEPT(INDIRECT($D$9):G992,INDIRECT($C$9):F992)</f>
        <v>1.5410992625392028E-5</v>
      </c>
      <c r="D11" s="6"/>
    </row>
    <row r="12" spans="1:19" s="4" customFormat="1" ht="12.95" customHeight="1" x14ac:dyDescent="0.2">
      <c r="A12" s="4" t="s">
        <v>17</v>
      </c>
      <c r="C12" s="18">
        <f ca="1">SLOPE(INDIRECT($D$9):G992,INDIRECT($C$9):F992)</f>
        <v>-4.321300953191672E-5</v>
      </c>
      <c r="D12" s="6"/>
    </row>
    <row r="13" spans="1:19" s="4" customFormat="1" ht="12.95" customHeight="1" x14ac:dyDescent="0.2">
      <c r="A13" s="4" t="s">
        <v>19</v>
      </c>
      <c r="C13" s="6" t="s">
        <v>14</v>
      </c>
    </row>
    <row r="14" spans="1:19" s="4" customFormat="1" ht="12.95" customHeight="1" x14ac:dyDescent="0.2"/>
    <row r="15" spans="1:19" s="4" customFormat="1" ht="12.95" customHeight="1" x14ac:dyDescent="0.2">
      <c r="A15" s="20" t="s">
        <v>18</v>
      </c>
      <c r="C15" s="21">
        <f ca="1">(C7+C11)+(C8+C12)*INT(MAX(F21:F3533))</f>
        <v>57922.531509846063</v>
      </c>
      <c r="E15" s="22" t="s">
        <v>35</v>
      </c>
      <c r="F15" s="16">
        <v>1</v>
      </c>
    </row>
    <row r="16" spans="1:19" s="4" customFormat="1" ht="12.95" customHeight="1" x14ac:dyDescent="0.2">
      <c r="A16" s="7" t="s">
        <v>5</v>
      </c>
      <c r="C16" s="23">
        <f ca="1">+C8+C12</f>
        <v>2.513697786990468</v>
      </c>
      <c r="E16" s="22" t="s">
        <v>31</v>
      </c>
      <c r="F16" s="23">
        <f ca="1">NOW()+15018.5+$C$5/24</f>
        <v>60374.758089120369</v>
      </c>
    </row>
    <row r="17" spans="1:21" s="4" customFormat="1" ht="12.95" customHeight="1" thickBot="1" x14ac:dyDescent="0.25">
      <c r="A17" s="22" t="s">
        <v>28</v>
      </c>
      <c r="C17" s="4">
        <f>COUNT(C21:C2191)</f>
        <v>4</v>
      </c>
      <c r="E17" s="22" t="s">
        <v>36</v>
      </c>
      <c r="F17" s="24">
        <f ca="1">ROUND(2*(F16-$C$7)/$C$8,0)/2+F15</f>
        <v>4955.5</v>
      </c>
    </row>
    <row r="18" spans="1:21" s="4" customFormat="1" ht="12.95" customHeight="1" thickTop="1" thickBot="1" x14ac:dyDescent="0.25">
      <c r="A18" s="7" t="s">
        <v>6</v>
      </c>
      <c r="C18" s="25">
        <f ca="1">+C15</f>
        <v>57922.531509846063</v>
      </c>
      <c r="D18" s="26">
        <f ca="1">+C16</f>
        <v>2.513697786990468</v>
      </c>
      <c r="E18" s="22" t="s">
        <v>37</v>
      </c>
      <c r="F18" s="18">
        <f ca="1">ROUND(2*(F16-$C$15)/$C$16,0)/2+F15</f>
        <v>976.5</v>
      </c>
    </row>
    <row r="19" spans="1:21" s="4" customFormat="1" ht="12.95" customHeight="1" thickTop="1" x14ac:dyDescent="0.2">
      <c r="E19" s="22" t="s">
        <v>32</v>
      </c>
      <c r="F19" s="27">
        <f ca="1">+$C$15+$C$16*F18-15018.5-$C$5/24</f>
        <v>45359.053232175589</v>
      </c>
    </row>
    <row r="20" spans="1:21" s="4" customFormat="1" ht="12.95" customHeight="1" thickBot="1" x14ac:dyDescent="0.25">
      <c r="A20" s="19" t="s">
        <v>7</v>
      </c>
      <c r="B20" s="19" t="s">
        <v>8</v>
      </c>
      <c r="C20" s="19" t="s">
        <v>9</v>
      </c>
      <c r="D20" s="19" t="s">
        <v>13</v>
      </c>
      <c r="E20" s="19" t="s">
        <v>10</v>
      </c>
      <c r="F20" s="19" t="s">
        <v>11</v>
      </c>
      <c r="G20" s="19" t="s">
        <v>12</v>
      </c>
      <c r="H20" s="28" t="s">
        <v>39</v>
      </c>
      <c r="I20" s="28" t="s">
        <v>51</v>
      </c>
      <c r="J20" s="28" t="s">
        <v>40</v>
      </c>
      <c r="K20" s="28" t="s">
        <v>41</v>
      </c>
      <c r="L20" s="28" t="s">
        <v>25</v>
      </c>
      <c r="M20" s="28" t="s">
        <v>26</v>
      </c>
      <c r="N20" s="28" t="s">
        <v>27</v>
      </c>
      <c r="O20" s="28" t="s">
        <v>23</v>
      </c>
      <c r="P20" s="29" t="s">
        <v>22</v>
      </c>
      <c r="Q20" s="19" t="s">
        <v>15</v>
      </c>
      <c r="U20" s="30" t="s">
        <v>34</v>
      </c>
    </row>
    <row r="21" spans="1:21" s="4" customFormat="1" ht="12.95" customHeight="1" x14ac:dyDescent="0.2">
      <c r="A21" s="4" t="s">
        <v>48</v>
      </c>
      <c r="C21" s="12">
        <v>47920.527999999998</v>
      </c>
      <c r="D21" s="12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1.5410992625392028E-5</v>
      </c>
      <c r="Q21" s="31">
        <f>+C21-15018.5</f>
        <v>32902.027999999998</v>
      </c>
    </row>
    <row r="22" spans="1:21" s="4" customFormat="1" ht="12.95" customHeight="1" x14ac:dyDescent="0.2">
      <c r="A22" s="32" t="s">
        <v>50</v>
      </c>
      <c r="B22" s="33" t="s">
        <v>49</v>
      </c>
      <c r="C22" s="34">
        <v>57545.472999999998</v>
      </c>
      <c r="D22" s="34">
        <v>0.01</v>
      </c>
      <c r="E22" s="4">
        <f>+(C22-C$7)/C$8</f>
        <v>3828.93265455749</v>
      </c>
      <c r="F22" s="4">
        <f>ROUND(2*E22,0)/2</f>
        <v>3829</v>
      </c>
      <c r="G22" s="4">
        <f>+C22-(C$7+F22*C$8)</f>
        <v>-0.16928899999766145</v>
      </c>
      <c r="I22" s="4">
        <f>+G22</f>
        <v>-0.16928899999766145</v>
      </c>
      <c r="O22" s="4">
        <f ca="1">+C$11+C$12*$F22</f>
        <v>-0.16544720250508374</v>
      </c>
      <c r="Q22" s="31">
        <f>+C22-15018.5</f>
        <v>42526.972999999998</v>
      </c>
    </row>
    <row r="23" spans="1:21" s="4" customFormat="1" ht="12.95" customHeight="1" x14ac:dyDescent="0.2">
      <c r="A23" s="32" t="s">
        <v>50</v>
      </c>
      <c r="B23" s="33" t="s">
        <v>49</v>
      </c>
      <c r="C23" s="34">
        <v>57555.536</v>
      </c>
      <c r="D23" s="34">
        <v>0.01</v>
      </c>
      <c r="E23" s="4">
        <f>+(C23-C$7)/C$8</f>
        <v>3832.9358513864404</v>
      </c>
      <c r="F23" s="4">
        <f>ROUND(2*E23,0)/2</f>
        <v>3833</v>
      </c>
      <c r="G23" s="4">
        <f>+C23-(C$7+F23*C$8)</f>
        <v>-0.16125299999839626</v>
      </c>
      <c r="I23" s="4">
        <f>+G23</f>
        <v>-0.16125299999839626</v>
      </c>
      <c r="O23" s="4">
        <f ca="1">+C$11+C$12*$F23</f>
        <v>-0.16562005454321141</v>
      </c>
      <c r="Q23" s="31">
        <f>+C23-15018.5</f>
        <v>42537.036</v>
      </c>
    </row>
    <row r="24" spans="1:21" s="4" customFormat="1" ht="12.95" customHeight="1" x14ac:dyDescent="0.2">
      <c r="A24" s="35" t="s">
        <v>0</v>
      </c>
      <c r="B24" s="36" t="s">
        <v>49</v>
      </c>
      <c r="C24" s="37">
        <v>57922.531000000003</v>
      </c>
      <c r="D24" s="37">
        <v>0.02</v>
      </c>
      <c r="E24" s="4">
        <f>+(C24-C$7)/C$8</f>
        <v>3978.9314014450988</v>
      </c>
      <c r="F24" s="4">
        <f>ROUND(2*E24,0)/2</f>
        <v>3979</v>
      </c>
      <c r="G24" s="4">
        <f>+C24-(C$7+F24*C$8)</f>
        <v>-0.17243899999448331</v>
      </c>
      <c r="I24" s="4">
        <f>+G24</f>
        <v>-0.17243899999448331</v>
      </c>
      <c r="O24" s="4">
        <f ca="1">+C$11+C$12*$F24</f>
        <v>-0.17192915393487124</v>
      </c>
      <c r="Q24" s="31">
        <f>+C24-15018.5</f>
        <v>42904.031000000003</v>
      </c>
    </row>
    <row r="25" spans="1:21" s="4" customFormat="1" ht="12.95" customHeight="1" x14ac:dyDescent="0.2">
      <c r="C25" s="12"/>
      <c r="D25" s="12"/>
      <c r="Q25" s="31"/>
    </row>
    <row r="26" spans="1:21" s="4" customFormat="1" ht="12.95" customHeight="1" x14ac:dyDescent="0.2">
      <c r="C26" s="12"/>
      <c r="D26" s="12"/>
      <c r="Q26" s="31"/>
    </row>
    <row r="27" spans="1:21" s="4" customFormat="1" ht="12.95" customHeight="1" x14ac:dyDescent="0.2">
      <c r="C27" s="12"/>
      <c r="D27" s="12"/>
      <c r="Q27" s="31"/>
    </row>
    <row r="28" spans="1:21" s="4" customFormat="1" ht="12.95" customHeight="1" x14ac:dyDescent="0.2">
      <c r="C28" s="12"/>
      <c r="D28" s="12"/>
      <c r="Q28" s="31"/>
    </row>
    <row r="29" spans="1:21" s="4" customFormat="1" ht="12.95" customHeight="1" x14ac:dyDescent="0.2">
      <c r="C29" s="12"/>
      <c r="D29" s="12"/>
      <c r="Q29" s="3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015" r:id="rId1" display="http://vsolj.cetus-net.org/bulletin.html"/>
    <hyperlink ref="H63008" r:id="rId2" display="https://www.aavso.org/ejaavso"/>
    <hyperlink ref="I63015" r:id="rId3" display="http://vsolj.cetus-net.org/bulletin.html"/>
    <hyperlink ref="AQ56666" r:id="rId4" display="http://cdsbib.u-strasbg.fr/cgi-bin/cdsbib?1990RMxAA..21..381G"/>
    <hyperlink ref="H63012" r:id="rId5" display="https://www.aavso.org/ejaavso"/>
    <hyperlink ref="AP4030" r:id="rId6" display="http://cdsbib.u-strasbg.fr/cgi-bin/cdsbib?1990RMxAA..21..381G"/>
    <hyperlink ref="AP4033" r:id="rId7" display="http://cdsbib.u-strasbg.fr/cgi-bin/cdsbib?1990RMxAA..21..381G"/>
    <hyperlink ref="AP4031" r:id="rId8" display="http://cdsbib.u-strasbg.fr/cgi-bin/cdsbib?1990RMxAA..21..381G"/>
    <hyperlink ref="AP4015" r:id="rId9" display="http://cdsbib.u-strasbg.fr/cgi-bin/cdsbib?1990RMxAA..21..381G"/>
    <hyperlink ref="AQ4244" r:id="rId10" display="http://cdsbib.u-strasbg.fr/cgi-bin/cdsbib?1990RMxAA..21..381G"/>
    <hyperlink ref="AQ4248" r:id="rId11" display="http://cdsbib.u-strasbg.fr/cgi-bin/cdsbib?1990RMxAA..21..381G"/>
    <hyperlink ref="AQ63928" r:id="rId12" display="http://cdsbib.u-strasbg.fr/cgi-bin/cdsbib?1990RMxAA..21..381G"/>
    <hyperlink ref="I1136" r:id="rId13" display="http://vsolj.cetus-net.org/bulletin.html"/>
    <hyperlink ref="H1136" r:id="rId14" display="http://vsolj.cetus-net.org/bulletin.html"/>
    <hyperlink ref="AQ64589" r:id="rId15" display="http://cdsbib.u-strasbg.fr/cgi-bin/cdsbib?1990RMxAA..21..381G"/>
    <hyperlink ref="AQ64588" r:id="rId16" display="http://cdsbib.u-strasbg.fr/cgi-bin/cdsbib?1990RMxAA..21..381G"/>
    <hyperlink ref="AP2306" r:id="rId17" display="http://cdsbib.u-strasbg.fr/cgi-bin/cdsbib?1990RMxAA..21..381G"/>
    <hyperlink ref="AP2324" r:id="rId18" display="http://cdsbib.u-strasbg.fr/cgi-bin/cdsbib?1990RMxAA..21..381G"/>
    <hyperlink ref="AP2325" r:id="rId19" display="http://cdsbib.u-strasbg.fr/cgi-bin/cdsbib?1990RMxAA..21..381G"/>
    <hyperlink ref="AP232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2024-03-05T05:11:38Z</dcterms:modified>
</cp:coreProperties>
</file>