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099AE62-762F-49A5-8264-3B5F65CE599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<sst xmlns="http://schemas.openxmlformats.org/spreadsheetml/2006/main" count="47" uniqueCount="44">
  <si>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</si>
  <si>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</si>
  <si>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</si>
  <si>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</si>
  <si>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</si>
  <si>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</si>
  <si>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</si>
  <si>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</si>
  <si>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</si>
  <si>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</si>
  <si>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</si>
  <si>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</si>
  <si>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</si>
  <si>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</si>
  <si>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</si>
  <si>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</si>
  <si>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</si>
  <si>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</si>
  <si>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</si>
  <si>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</si>
  <si>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</si>
  <si>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</si>
  <si>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</si>
  <si>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</si>
  <si>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</si>
  <si>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</si>
  <si>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</si>
  <si>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</si>
  <si>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</si>
  <si>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</si>
  <si>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</si>
  <si>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</si>
  <si>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</si>
  <si>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</si>
  <si>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</si>
  <si>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</si>
  <si>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</si>
  <si>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G6205-0102_Sco.xls</t>
  </si>
  <si>
    <t>EB/GS</t>
  </si>
  <si>
    <t>IBVS 5495 Eph.</t>
  </si>
  <si>
    <t>IBVS 5495</t>
  </si>
  <si>
    <t>Sco</t>
  </si>
  <si>
    <t>V1283 Sco / GSC 6205-0102 / NSV 20517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</si>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</sst>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3">
    <xf numFmtId="0" fontId="0" fillId="0" borderId="0" xfId="0" applyAlignment="1"/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V1283 Sco - O-C Diagr.</a:t>
            </a:r>
          </a:p>
        </c:rich>
      </c:tx>
      <c:layout>
        <c:manualLayout>
          <c:xMode val="edge"/>
          <c:yMode val="edge"/>
          <c:x val="0.38646616541353385"/>
          <c:y val="4.3010752688172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27-4BC3-B9C1-32DF8CE5BEA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27-4BC3-B9C1-32DF8CE5BEA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27-4BC3-B9C1-32DF8CE5BEA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27-4BC3-B9C1-32DF8CE5BEA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27-4BC3-B9C1-32DF8CE5BEA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27-4BC3-B9C1-32DF8CE5BEA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27-4BC3-B9C1-32DF8CE5BEA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27-4BC3-B9C1-32DF8CE5B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058936"/>
        <c:axId val="1"/>
      </c:scatterChart>
      <c:valAx>
        <c:axId val="716058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058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5C516A2-3713-5AC9-79B6-2C0677A48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3" sqref="E12:E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6" customFormat="1" ht="20.25" x14ac:dyDescent="0.2">
      <c r="A1" s="31" t="s">
        <v>42</v>
      </c>
      <c r="E1" s="32"/>
      <c r="F1" s="32" t="s">
        <v>37</v>
      </c>
      <c r="G1" s="3" t="s">
        <v>38</v>
      </c>
      <c r="H1" s="8" t="s">
        <v>39</v>
      </c>
      <c r="I1" s="4">
        <v>48510.607000000004</v>
      </c>
      <c r="J1" s="4">
        <v>1.7586999999999999</v>
      </c>
      <c r="K1" s="5" t="s">
        <v>40</v>
      </c>
      <c r="L1" s="2" t="s">
        <v>41</v>
      </c>
    </row>
    <row r="2" spans="1:12" s="6" customFormat="1" ht="12.95" customHeight="1" x14ac:dyDescent="0.2">
      <c r="A2" s="6" t="s">
        <v>23</v>
      </c>
      <c r="B2" s="6" t="s">
        <v>38</v>
      </c>
      <c r="C2" s="7"/>
    </row>
    <row r="3" spans="1:12" s="6" customFormat="1" ht="12.95" customHeight="1" thickBot="1" x14ac:dyDescent="0.25"/>
    <row r="4" spans="1:12" s="6" customFormat="1" ht="12.95" customHeight="1" thickTop="1" thickBot="1" x14ac:dyDescent="0.25">
      <c r="A4" s="8" t="s">
        <v>39</v>
      </c>
      <c r="C4" s="9">
        <v>48510.607000000004</v>
      </c>
      <c r="D4" s="10">
        <v>1.7586999999999999</v>
      </c>
    </row>
    <row r="5" spans="1:12" s="6" customFormat="1" ht="12.95" customHeight="1" x14ac:dyDescent="0.2"/>
    <row r="6" spans="1:12" s="6" customFormat="1" ht="12.95" customHeight="1" x14ac:dyDescent="0.2">
      <c r="A6" s="11" t="s">
        <v>0</v>
      </c>
    </row>
    <row r="7" spans="1:12" s="6" customFormat="1" ht="12.95" customHeight="1" x14ac:dyDescent="0.2">
      <c r="A7" s="6" t="s">
        <v>1</v>
      </c>
      <c r="C7" s="6">
        <f>+C4</f>
        <v>48510.607000000004</v>
      </c>
    </row>
    <row r="8" spans="1:12" s="6" customFormat="1" ht="12.95" customHeight="1" x14ac:dyDescent="0.2">
      <c r="A8" s="6" t="s">
        <v>2</v>
      </c>
      <c r="C8" s="6">
        <f>+D4</f>
        <v>1.7586999999999999</v>
      </c>
    </row>
    <row r="9" spans="1:12" s="6" customFormat="1" ht="12.95" customHeight="1" x14ac:dyDescent="0.2">
      <c r="A9" s="8" t="s">
        <v>30</v>
      </c>
      <c r="C9" s="12">
        <v>-9.5</v>
      </c>
      <c r="D9" s="6" t="s">
        <v>31</v>
      </c>
    </row>
    <row r="10" spans="1:12" s="6" customFormat="1" ht="12.95" customHeight="1" thickBot="1" x14ac:dyDescent="0.25">
      <c r="C10" s="13" t="s">
        <v>19</v>
      </c>
      <c r="D10" s="13" t="s">
        <v>20</v>
      </c>
    </row>
    <row r="11" spans="1:12" s="6" customFormat="1" ht="12.95" customHeight="1" x14ac:dyDescent="0.2">
      <c r="A11" s="6" t="s">
        <v>14</v>
      </c>
      <c r="C11" s="14" t="e">
        <f ca="1">INTERCEPT(INDIRECT($G$11):G992,INDIRECT($F$11):F992)</f>
        <v>#DIV/0!</v>
      </c>
      <c r="D11" s="15"/>
      <c r="F11" s="16" t="str">
        <f>"F"&amp;E19</f>
        <v>F21</v>
      </c>
      <c r="G11" s="14" t="str">
        <f>"G"&amp;E19</f>
        <v>G21</v>
      </c>
    </row>
    <row r="12" spans="1:12" s="6" customFormat="1" ht="12.95" customHeight="1" x14ac:dyDescent="0.2">
      <c r="A12" s="6" t="s">
        <v>15</v>
      </c>
      <c r="C12" s="14" t="e">
        <f ca="1">SLOPE(INDIRECT($G$11):G992,INDIRECT($F$11):F992)</f>
        <v>#DIV/0!</v>
      </c>
      <c r="D12" s="15"/>
    </row>
    <row r="13" spans="1:12" s="6" customFormat="1" ht="12.95" customHeight="1" x14ac:dyDescent="0.2">
      <c r="A13" s="6" t="s">
        <v>18</v>
      </c>
      <c r="C13" s="15" t="s">
        <v>12</v>
      </c>
      <c r="D13" s="15"/>
    </row>
    <row r="14" spans="1:12" s="6" customFormat="1" ht="12.95" customHeight="1" x14ac:dyDescent="0.2"/>
    <row r="15" spans="1:12" s="6" customFormat="1" ht="12.95" customHeight="1" x14ac:dyDescent="0.2">
      <c r="A15" s="17" t="s">
        <v>16</v>
      </c>
      <c r="C15" s="18" t="e">
        <f ca="1">(C7+C11)+(C8+C12)*INT(MAX(F21:F3533))</f>
        <v>#DIV/0!</v>
      </c>
      <c r="D15" s="19" t="s">
        <v>32</v>
      </c>
      <c r="E15" s="20">
        <f ca="1">TODAY()+15018.5-B9/24</f>
        <v>60374.5</v>
      </c>
    </row>
    <row r="16" spans="1:12" s="6" customFormat="1" ht="12.95" customHeight="1" x14ac:dyDescent="0.2">
      <c r="A16" s="11" t="s">
        <v>3</v>
      </c>
      <c r="C16" s="21" t="e">
        <f ca="1">+C8+C12</f>
        <v>#DIV/0!</v>
      </c>
      <c r="D16" s="19" t="s">
        <v>33</v>
      </c>
      <c r="E16" s="20" t="e">
        <f ca="1">ROUND(2*(E15-C15)/C16,0)/2+1</f>
        <v>#DIV/0!</v>
      </c>
    </row>
    <row r="17" spans="1:18" s="6" customFormat="1" ht="12.95" customHeight="1" thickBot="1" x14ac:dyDescent="0.25">
      <c r="A17" s="19" t="s">
        <v>29</v>
      </c>
      <c r="C17" s="6">
        <f>COUNT(C21:C2191)</f>
        <v>1</v>
      </c>
      <c r="D17" s="19" t="s">
        <v>34</v>
      </c>
      <c r="E17" s="22" t="e">
        <f ca="1">+C15+C16*E16-15018.5-C9/24</f>
        <v>#DIV/0!</v>
      </c>
    </row>
    <row r="18" spans="1:18" s="6" customFormat="1" ht="12.95" customHeight="1" thickTop="1" thickBot="1" x14ac:dyDescent="0.25">
      <c r="A18" s="11" t="s">
        <v>4</v>
      </c>
      <c r="C18" s="23" t="e">
        <f ca="1">+C15</f>
        <v>#DIV/0!</v>
      </c>
      <c r="D18" s="24" t="e">
        <f ca="1">+C16</f>
        <v>#DIV/0!</v>
      </c>
      <c r="E18" s="25" t="s">
        <v>35</v>
      </c>
    </row>
    <row r="19" spans="1:18" s="6" customFormat="1" ht="12.95" customHeight="1" thickTop="1" x14ac:dyDescent="0.2">
      <c r="A19" s="26" t="s">
        <v>36</v>
      </c>
      <c r="E19" s="27">
        <v>21</v>
      </c>
    </row>
    <row r="20" spans="1:18" s="6" customFormat="1" ht="12.95" customHeight="1" thickBot="1" x14ac:dyDescent="0.25">
      <c r="A20" s="13" t="s">
        <v>5</v>
      </c>
      <c r="B20" s="13" t="s">
        <v>6</v>
      </c>
      <c r="C20" s="13" t="s">
        <v>7</v>
      </c>
      <c r="D20" s="13" t="s">
        <v>11</v>
      </c>
      <c r="E20" s="13" t="s">
        <v>8</v>
      </c>
      <c r="F20" s="13" t="s">
        <v>9</v>
      </c>
      <c r="G20" s="13" t="s">
        <v>10</v>
      </c>
      <c r="H20" s="28" t="s">
        <v>28</v>
      </c>
      <c r="I20" s="28" t="s">
        <v>43</v>
      </c>
      <c r="J20" s="28" t="s">
        <v>17</v>
      </c>
      <c r="K20" s="28" t="s">
        <v>24</v>
      </c>
      <c r="L20" s="28" t="s">
        <v>25</v>
      </c>
      <c r="M20" s="28" t="s">
        <v>26</v>
      </c>
      <c r="N20" s="28" t="s">
        <v>27</v>
      </c>
      <c r="O20" s="28" t="s">
        <v>22</v>
      </c>
      <c r="P20" s="29" t="s">
        <v>21</v>
      </c>
      <c r="Q20" s="13" t="s">
        <v>13</v>
      </c>
    </row>
    <row r="21" spans="1:18" s="6" customFormat="1" ht="12.95" customHeight="1" x14ac:dyDescent="0.2">
      <c r="A21" s="6" t="str">
        <f>$K$1</f>
        <v>IBVS 5495</v>
      </c>
      <c r="C21" s="7">
        <f>+$C$4</f>
        <v>48510.607000000004</v>
      </c>
      <c r="D21" s="7" t="s">
        <v>12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 t="e">
        <f ca="1">+C$11+C$12*$F21</f>
        <v>#DIV/0!</v>
      </c>
      <c r="Q21" s="30">
        <f>+C21-15018.5</f>
        <v>33492.107000000004</v>
      </c>
    </row>
    <row r="22" spans="1:18" s="6" customFormat="1" ht="12.95" customHeight="1" x14ac:dyDescent="0.2">
      <c r="C22" s="7"/>
      <c r="D22" s="7"/>
      <c r="Q22" s="30"/>
      <c r="R22" s="6" t="str">
        <f>IF(ABS(C22-C21)&lt;0.00001,1,"")</f>
        <v/>
      </c>
    </row>
    <row r="23" spans="1:18" s="6" customFormat="1" ht="12.95" customHeight="1" x14ac:dyDescent="0.2">
      <c r="C23" s="7"/>
      <c r="D23" s="7"/>
      <c r="Q23" s="30"/>
    </row>
    <row r="24" spans="1:18" s="6" customFormat="1" ht="12.95" customHeight="1" x14ac:dyDescent="0.2">
      <c r="Q24" s="30"/>
    </row>
    <row r="25" spans="1:18" s="6" customFormat="1" ht="12.95" customHeight="1" x14ac:dyDescent="0.2">
      <c r="C25" s="7"/>
      <c r="D25" s="7"/>
      <c r="Q25" s="30"/>
    </row>
    <row r="26" spans="1:18" s="6" customFormat="1" ht="12.95" customHeight="1" x14ac:dyDescent="0.2">
      <c r="C26" s="7"/>
      <c r="D26" s="7"/>
      <c r="Q26" s="30"/>
    </row>
    <row r="27" spans="1:18" s="6" customFormat="1" ht="12.95" customHeight="1" x14ac:dyDescent="0.2">
      <c r="C27" s="7"/>
      <c r="D27" s="7"/>
      <c r="Q27" s="30"/>
    </row>
    <row r="28" spans="1:18" s="6" customFormat="1" ht="12.95" customHeight="1" x14ac:dyDescent="0.2">
      <c r="C28" s="7"/>
      <c r="D28" s="7"/>
      <c r="Q28" s="30"/>
    </row>
    <row r="29" spans="1:18" s="6" customFormat="1" ht="12.95" customHeight="1" x14ac:dyDescent="0.2">
      <c r="C29" s="7"/>
      <c r="D29" s="7"/>
      <c r="Q29" s="30"/>
    </row>
    <row r="30" spans="1:18" s="6" customFormat="1" ht="12.95" customHeight="1" x14ac:dyDescent="0.2">
      <c r="C30" s="7"/>
      <c r="D30" s="7"/>
      <c r="Q30" s="30"/>
    </row>
    <row r="31" spans="1:18" s="6" customFormat="1" ht="12.95" customHeight="1" x14ac:dyDescent="0.2">
      <c r="C31" s="7"/>
      <c r="D31" s="7"/>
      <c r="Q31" s="30"/>
    </row>
    <row r="32" spans="1:18" s="6" customFormat="1" ht="12.95" customHeight="1" x14ac:dyDescent="0.2">
      <c r="C32" s="7"/>
      <c r="D32" s="7"/>
      <c r="Q32" s="30"/>
    </row>
    <row r="33" spans="3:17" s="6" customFormat="1" ht="12.95" customHeight="1" x14ac:dyDescent="0.2">
      <c r="C33" s="7"/>
      <c r="D33" s="7"/>
      <c r="Q33" s="30"/>
    </row>
    <row r="34" spans="3:17" s="6" customFormat="1" ht="12.95" customHeight="1" x14ac:dyDescent="0.2">
      <c r="C34" s="7"/>
      <c r="D34" s="7"/>
    </row>
    <row r="35" spans="3:17" s="6" customFormat="1" ht="12.95" customHeight="1" x14ac:dyDescent="0.2">
      <c r="C35" s="7"/>
      <c r="D35" s="7"/>
    </row>
    <row r="36" spans="3:17" s="6" customFormat="1" ht="12.95" customHeight="1" x14ac:dyDescent="0.2">
      <c r="C36" s="7"/>
      <c r="D36" s="7"/>
    </row>
    <row r="37" spans="3:17" s="6" customFormat="1" ht="12.95" customHeight="1" x14ac:dyDescent="0.2">
      <c r="C37" s="7"/>
      <c r="D37" s="7"/>
    </row>
    <row r="38" spans="3:17" s="6" customFormat="1" ht="12.95" customHeight="1" x14ac:dyDescent="0.2">
      <c r="C38" s="7"/>
      <c r="D38" s="7"/>
    </row>
    <row r="39" spans="3:17" s="6" customFormat="1" ht="12.95" customHeight="1" x14ac:dyDescent="0.2">
      <c r="C39" s="7"/>
      <c r="D39" s="7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2024-03-05T05:17:35Z</dcterms:modified>
</cp:coreProperties>
</file>