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414AD3C-59F4-4088-8427-4D7A60EDE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3" i="1"/>
  <c r="D9" i="1"/>
  <c r="C9" i="1"/>
  <c r="Q24" i="1"/>
  <c r="Q22" i="1"/>
  <c r="F16" i="1"/>
  <c r="C17" i="1"/>
  <c r="C7" i="1"/>
  <c r="C8" i="1"/>
  <c r="Q21" i="1"/>
  <c r="G22" i="1"/>
  <c r="J22" i="1"/>
  <c r="E23" i="1"/>
  <c r="F23" i="1"/>
  <c r="E22" i="1"/>
  <c r="F22" i="1"/>
  <c r="E21" i="1"/>
  <c r="F21" i="1"/>
  <c r="G21" i="1"/>
  <c r="E24" i="1"/>
  <c r="F24" i="1"/>
  <c r="G24" i="1"/>
  <c r="K24" i="1"/>
  <c r="G23" i="1"/>
  <c r="J23" i="1"/>
  <c r="K21" i="1"/>
  <c r="C11" i="1"/>
  <c r="C12" i="1"/>
  <c r="O25" i="1" l="1"/>
  <c r="C16" i="1"/>
  <c r="D18" i="1" s="1"/>
  <c r="O23" i="1"/>
  <c r="O24" i="1"/>
  <c r="O22" i="1"/>
  <c r="C15" i="1"/>
  <c r="F18" i="1" s="1"/>
  <c r="O21" i="1"/>
  <c r="F17" i="1"/>
  <c r="F19" i="1" l="1"/>
  <c r="C18" i="1"/>
</calcChain>
</file>

<file path=xl/sharedStrings.xml><?xml version="1.0" encoding="utf-8"?>
<sst xmlns="http://schemas.openxmlformats.org/spreadsheetml/2006/main" count="59" uniqueCount="51">
  <si>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</si>
  <si>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</si>
  <si>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</si>
  <si>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</si>
  <si>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</si>
  <si>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</si>
  <si>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</si>
  <si>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</si>
  <si>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</si>
  <si>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</si>
  <si>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</si>
  <si>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</si>
  <si>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</si>
  <si>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</si>
  <si>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</si>
  <si>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</si>
  <si>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</si>
  <si>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</si>
  <si>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</si>
  <si>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</si>
  <si>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</si>
  <si>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</si>
  <si>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</si>
  <si>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</si>
  <si>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</si>
  <si>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</si>
  <si>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</si>
  <si>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</si>
  <si>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</si>
  <si>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</si>
  <si>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</si>
  <si>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</si>
  <si>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</si>
  <si>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G8325-0347_Sco.xls</t>
  </si>
  <si>
    <t>EA</t>
  </si>
  <si>
    <t>IBVS 5532 Eph.</t>
  </si>
  <si>
    <t>IBVS 5532</t>
  </si>
  <si>
    <t>Sco</t>
  </si>
  <si>
    <t>V1288 Sco / GSC 8325-0347  / NSV 07847</t>
  </si>
  <si>
    <t>Add cycle</t>
  </si>
  <si>
    <t>Old Cycle</t>
  </si>
  <si>
    <t>I</t>
  </si>
  <si>
    <t>OEJV 0116</t>
  </si>
  <si>
    <t>OEJV 0181</t>
  </si>
  <si>
    <t>pg</t>
  </si>
  <si>
    <t>vis</t>
  </si>
  <si>
    <t>CCD</t>
  </si>
  <si>
    <t>OEJV 0155</t>
  </si>
  <si>
    <t>0,0150</t>
  </si>
  <si>
    <t>JBAV, 79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</si>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</sst>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4" fillId="0" borderId="0" xfId="42" applyFont="1" applyAlignment="1">
      <alignment horizontal="left" vertical="center"/>
    </xf>
    <xf numFmtId="0" fontId="14" fillId="0" borderId="0" xfId="42" applyFont="1" applyAlignment="1">
      <alignment horizontal="center" vertical="center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4" fontId="33" fillId="0" borderId="0" xfId="28" applyFont="1" applyBorder="1" applyAlignment="1">
      <alignment vertical="center"/>
    </xf>
    <xf numFmtId="0" fontId="3" fillId="0" borderId="0" xfId="0" applyFont="1" applyAlignment="1">
      <alignment vertical="center"/>
    </xf>
    <xf numFmtId="166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4" fontId="33" fillId="0" borderId="0" xfId="28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V1288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1-44EC-BCD2-059057697B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71-44EC-BCD2-059057697B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-1.1960000047110952E-3</c:v>
                </c:pt>
                <c:pt idx="2">
                  <c:v>2.6449999932083301E-3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71-44EC-BCD2-059057697B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3">
                  <c:v>-8.7210000056074932E-3</c:v>
                </c:pt>
                <c:pt idx="4">
                  <c:v>6.0100008704466745E-4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71-44EC-BCD2-059057697B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71-44EC-BCD2-059057697B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71-44EC-BCD2-059057697B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71-44EC-BCD2-059057697B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-2.1741709024183714E-4</c:v>
                </c:pt>
                <c:pt idx="1">
                  <c:v>-1.0296006932287471E-3</c:v>
                </c:pt>
                <c:pt idx="2">
                  <c:v>-1.3483249182389776E-3</c:v>
                </c:pt>
                <c:pt idx="3">
                  <c:v>-1.7373693877357058E-3</c:v>
                </c:pt>
                <c:pt idx="4">
                  <c:v>-2.3382878406203234E-3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71-44EC-BCD2-05905769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980192"/>
        <c:axId val="1"/>
      </c:scatterChart>
      <c:valAx>
        <c:axId val="78698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98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638175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DFF3AE-40EE-9281-85A6-C3CD5C5D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0" customFormat="1" ht="20.25">
      <c r="A1" s="42" t="s">
        <v>38</v>
      </c>
      <c r="E1" s="4"/>
      <c r="F1" s="5"/>
      <c r="G1" s="6" t="s">
        <v>34</v>
      </c>
      <c r="H1" s="7" t="s">
        <v>35</v>
      </c>
      <c r="I1" s="8">
        <v>52040.789000000004</v>
      </c>
      <c r="J1" s="8">
        <v>1.108897</v>
      </c>
      <c r="K1" s="7" t="s">
        <v>36</v>
      </c>
      <c r="L1" s="9" t="s">
        <v>37</v>
      </c>
    </row>
    <row r="2" spans="1:12" s="10" customFormat="1" ht="12.95" customHeight="1">
      <c r="A2" s="10" t="s">
        <v>22</v>
      </c>
      <c r="B2" s="10" t="s">
        <v>34</v>
      </c>
      <c r="C2" s="11" t="s">
        <v>37</v>
      </c>
      <c r="D2" s="10" t="s">
        <v>33</v>
      </c>
    </row>
    <row r="3" spans="1:12" s="10" customFormat="1" ht="12.95" customHeight="1" thickBot="1"/>
    <row r="4" spans="1:12" s="10" customFormat="1" ht="12.95" customHeight="1" thickTop="1" thickBot="1">
      <c r="A4" s="12" t="s">
        <v>35</v>
      </c>
      <c r="C4" s="13">
        <v>52040.789000000004</v>
      </c>
      <c r="D4" s="14">
        <v>1.108897</v>
      </c>
    </row>
    <row r="5" spans="1:12" s="10" customFormat="1" ht="12.95" customHeight="1" thickTop="1">
      <c r="A5" s="12" t="s">
        <v>27</v>
      </c>
      <c r="C5" s="15">
        <v>-9.5</v>
      </c>
      <c r="D5" s="10" t="s">
        <v>28</v>
      </c>
    </row>
    <row r="6" spans="1:12" s="10" customFormat="1" ht="12.95" customHeight="1">
      <c r="A6" s="16" t="s">
        <v>0</v>
      </c>
    </row>
    <row r="7" spans="1:12" s="10" customFormat="1" ht="12.95" customHeight="1">
      <c r="A7" s="10" t="s">
        <v>1</v>
      </c>
      <c r="C7" s="10">
        <f>+C4</f>
        <v>52040.789000000004</v>
      </c>
    </row>
    <row r="8" spans="1:12" s="10" customFormat="1" ht="12.95" customHeight="1">
      <c r="A8" s="10" t="s">
        <v>2</v>
      </c>
      <c r="C8" s="10">
        <f>+D4</f>
        <v>1.108897</v>
      </c>
    </row>
    <row r="9" spans="1:12" s="10" customFormat="1" ht="12.95" customHeight="1">
      <c r="A9" s="7" t="s">
        <v>32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12" s="10" customFormat="1" ht="12.95" customHeight="1" thickBot="1">
      <c r="C10" s="20" t="s">
        <v>18</v>
      </c>
      <c r="D10" s="20" t="s">
        <v>19</v>
      </c>
    </row>
    <row r="11" spans="1:12" s="10" customFormat="1" ht="12.95" customHeight="1">
      <c r="A11" s="10" t="s">
        <v>14</v>
      </c>
      <c r="C11" s="19">
        <f ca="1">INTERCEPT(INDIRECT($D$9):G992,INDIRECT($C$9):F992)</f>
        <v>-2.1741709024183714E-4</v>
      </c>
      <c r="D11" s="21"/>
    </row>
    <row r="12" spans="1:12" s="10" customFormat="1" ht="12.95" customHeight="1">
      <c r="A12" s="10" t="s">
        <v>15</v>
      </c>
      <c r="C12" s="19">
        <f ca="1">SLOPE(INDIRECT($D$9):G992,INDIRECT($C$9):F992)</f>
        <v>-3.0441664279869189E-7</v>
      </c>
      <c r="D12" s="21"/>
    </row>
    <row r="13" spans="1:12" s="10" customFormat="1" ht="12.95" customHeight="1">
      <c r="A13" s="10" t="s">
        <v>17</v>
      </c>
      <c r="C13" s="21" t="s">
        <v>12</v>
      </c>
    </row>
    <row r="14" spans="1:12" s="10" customFormat="1" ht="12.95" customHeight="1"/>
    <row r="15" spans="1:12" s="10" customFormat="1" ht="12.95" customHeight="1">
      <c r="A15" s="22" t="s">
        <v>16</v>
      </c>
      <c r="C15" s="23">
        <f ca="1">(C7+C11)+(C8+C12)*INT(MAX(F21:F3533))</f>
        <v>59766.472060712164</v>
      </c>
      <c r="E15" s="24" t="s">
        <v>39</v>
      </c>
      <c r="F15" s="15">
        <v>1</v>
      </c>
    </row>
    <row r="16" spans="1:12" s="10" customFormat="1" ht="12.95" customHeight="1">
      <c r="A16" s="16" t="s">
        <v>3</v>
      </c>
      <c r="C16" s="25">
        <f ca="1">+C8+C12</f>
        <v>1.1088966955833572</v>
      </c>
      <c r="E16" s="24" t="s">
        <v>29</v>
      </c>
      <c r="F16" s="26">
        <f ca="1">NOW()+15018.5+$C$5/24</f>
        <v>60374.764058796296</v>
      </c>
    </row>
    <row r="17" spans="1:17" s="10" customFormat="1" ht="12.95" customHeight="1" thickBot="1">
      <c r="A17" s="24" t="s">
        <v>26</v>
      </c>
      <c r="C17" s="10">
        <f>COUNT(C21:C2191)</f>
        <v>5</v>
      </c>
      <c r="E17" s="24" t="s">
        <v>40</v>
      </c>
      <c r="F17" s="26">
        <f ca="1">ROUND(2*(F16-$C$7)/$C$8,0)/2+F15</f>
        <v>7516.5</v>
      </c>
    </row>
    <row r="18" spans="1:17" s="10" customFormat="1" ht="12.95" customHeight="1" thickTop="1" thickBot="1">
      <c r="A18" s="16" t="s">
        <v>4</v>
      </c>
      <c r="C18" s="27">
        <f ca="1">+C15</f>
        <v>59766.472060712164</v>
      </c>
      <c r="D18" s="28">
        <f ca="1">+C16</f>
        <v>1.1088966955833572</v>
      </c>
      <c r="E18" s="24" t="s">
        <v>30</v>
      </c>
      <c r="F18" s="19">
        <f ca="1">ROUND(2*(F16-$C$15)/$C$16,0)/2+F15</f>
        <v>549.5</v>
      </c>
    </row>
    <row r="19" spans="1:17" s="10" customFormat="1" ht="12.95" customHeight="1" thickTop="1">
      <c r="E19" s="24" t="s">
        <v>31</v>
      </c>
      <c r="F19" s="29">
        <f ca="1">+$C$15+$C$16*F18-15018.5-$C$5/24</f>
        <v>45357.706628268556</v>
      </c>
    </row>
    <row r="20" spans="1:17" s="10" customFormat="1" ht="12.95" customHeight="1" thickBot="1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30" t="s">
        <v>44</v>
      </c>
      <c r="I20" s="30" t="s">
        <v>45</v>
      </c>
      <c r="J20" s="30" t="s">
        <v>50</v>
      </c>
      <c r="K20" s="30" t="s">
        <v>46</v>
      </c>
      <c r="L20" s="30" t="s">
        <v>23</v>
      </c>
      <c r="M20" s="30" t="s">
        <v>24</v>
      </c>
      <c r="N20" s="30" t="s">
        <v>25</v>
      </c>
      <c r="O20" s="30" t="s">
        <v>21</v>
      </c>
      <c r="P20" s="31" t="s">
        <v>20</v>
      </c>
      <c r="Q20" s="20" t="s">
        <v>13</v>
      </c>
    </row>
    <row r="21" spans="1:17" s="10" customFormat="1" ht="12.95" customHeight="1">
      <c r="A21" s="10" t="s">
        <v>36</v>
      </c>
      <c r="B21" s="21"/>
      <c r="C21" s="11">
        <v>52040.789000000004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K21" s="10">
        <f>+G21</f>
        <v>0</v>
      </c>
      <c r="O21" s="10">
        <f ca="1">+C$11+C$12*$F21</f>
        <v>-2.1741709024183714E-4</v>
      </c>
      <c r="Q21" s="32">
        <f>+C21-15018.5</f>
        <v>37022.289000000004</v>
      </c>
    </row>
    <row r="22" spans="1:17" s="10" customFormat="1" ht="12.95" customHeight="1">
      <c r="A22" s="33" t="s">
        <v>42</v>
      </c>
      <c r="B22" s="34" t="s">
        <v>41</v>
      </c>
      <c r="C22" s="35">
        <v>54999.324999999997</v>
      </c>
      <c r="D22" s="35">
        <v>1.2E-2</v>
      </c>
      <c r="E22" s="10">
        <f>+(C22-C$7)/C$8</f>
        <v>2667.9989214507682</v>
      </c>
      <c r="F22" s="10">
        <f>ROUND(2*E22,0)/2</f>
        <v>2668</v>
      </c>
      <c r="G22" s="10">
        <f>+C22-(C$7+F22*C$8)</f>
        <v>-1.1960000047110952E-3</v>
      </c>
      <c r="J22" s="10">
        <f>+G22</f>
        <v>-1.1960000047110952E-3</v>
      </c>
      <c r="O22" s="10">
        <f ca="1">+C$11+C$12*$F22</f>
        <v>-1.0296006932287471E-3</v>
      </c>
      <c r="Q22" s="32">
        <f>+C22-15018.5</f>
        <v>39980.824999999997</v>
      </c>
    </row>
    <row r="23" spans="1:17" s="10" customFormat="1" ht="12.95" customHeight="1">
      <c r="A23" s="36" t="s">
        <v>47</v>
      </c>
      <c r="B23" s="37" t="s">
        <v>41</v>
      </c>
      <c r="C23" s="36">
        <v>56160.343999999997</v>
      </c>
      <c r="D23" s="36" t="s">
        <v>48</v>
      </c>
      <c r="E23" s="10">
        <f>+(C23-C$7)/C$8</f>
        <v>3715.0023852530876</v>
      </c>
      <c r="F23" s="10">
        <f>ROUND(2*E23,0)/2</f>
        <v>3715</v>
      </c>
      <c r="G23" s="10">
        <f>+C23-(C$7+F23*C$8)</f>
        <v>2.6449999932083301E-3</v>
      </c>
      <c r="J23" s="10">
        <f>+G23</f>
        <v>2.6449999932083301E-3</v>
      </c>
      <c r="O23" s="10">
        <f ca="1">+C$11+C$12*$F23</f>
        <v>-1.3483249182389776E-3</v>
      </c>
      <c r="Q23" s="32">
        <f>+C23-15018.5</f>
        <v>41141.843999999997</v>
      </c>
    </row>
    <row r="24" spans="1:17" s="10" customFormat="1" ht="12.95" customHeight="1">
      <c r="A24" s="38" t="s">
        <v>43</v>
      </c>
      <c r="B24" s="39" t="s">
        <v>41</v>
      </c>
      <c r="C24" s="40">
        <v>57577.502999999997</v>
      </c>
      <c r="D24" s="40">
        <v>7.0000000000000001E-3</v>
      </c>
      <c r="E24" s="10">
        <f>+(C24-C$7)/C$8</f>
        <v>4992.9921354282615</v>
      </c>
      <c r="F24" s="10">
        <f>ROUND(2*E24,0)/2</f>
        <v>4993</v>
      </c>
      <c r="G24" s="10">
        <f>+C24-(C$7+F24*C$8)</f>
        <v>-8.7210000056074932E-3</v>
      </c>
      <c r="K24" s="10">
        <f>+G24</f>
        <v>-8.7210000056074932E-3</v>
      </c>
      <c r="O24" s="10">
        <f ca="1">+C$11+C$12*$F24</f>
        <v>-1.7373693877357058E-3</v>
      </c>
      <c r="Q24" s="32">
        <f>+C24-15018.5</f>
        <v>42559.002999999997</v>
      </c>
    </row>
    <row r="25" spans="1:17" s="10" customFormat="1" ht="12.95" customHeight="1">
      <c r="A25" s="41" t="s">
        <v>49</v>
      </c>
      <c r="B25" s="45" t="s">
        <v>41</v>
      </c>
      <c r="C25" s="43">
        <v>59766.475000000093</v>
      </c>
      <c r="D25" s="44">
        <v>7.0000000000000001E-3</v>
      </c>
      <c r="E25" s="10">
        <f>+(C25-C$7)/C$8</f>
        <v>6967.0005419800837</v>
      </c>
      <c r="F25" s="10">
        <f>ROUND(2*E25,0)/2</f>
        <v>6967</v>
      </c>
      <c r="G25" s="10">
        <f>+C25-(C$7+F25*C$8)</f>
        <v>6.0100008704466745E-4</v>
      </c>
      <c r="K25" s="10">
        <f>+G25</f>
        <v>6.0100008704466745E-4</v>
      </c>
      <c r="O25" s="10">
        <f ca="1">+C$11+C$12*$F25</f>
        <v>-2.3382878406203234E-3</v>
      </c>
      <c r="Q25" s="32">
        <f>+C25-15018.5</f>
        <v>44747.975000000093</v>
      </c>
    </row>
    <row r="26" spans="1:17" s="10" customFormat="1" ht="12.95" customHeight="1">
      <c r="B26" s="21"/>
      <c r="C26" s="11"/>
      <c r="D26" s="11"/>
      <c r="Q26" s="32"/>
    </row>
    <row r="27" spans="1:17" s="10" customFormat="1" ht="12.95" customHeight="1">
      <c r="B27" s="21"/>
      <c r="C27" s="11"/>
      <c r="D27" s="11"/>
      <c r="Q27" s="32"/>
    </row>
    <row r="28" spans="1:17" s="10" customFormat="1" ht="12.95" customHeight="1">
      <c r="B28" s="21"/>
      <c r="C28" s="11"/>
      <c r="D28" s="11"/>
      <c r="Q28" s="32"/>
    </row>
    <row r="29" spans="1:17" s="10" customFormat="1" ht="12.95" customHeight="1">
      <c r="B29" s="21"/>
      <c r="C29" s="11"/>
      <c r="D29" s="11"/>
      <c r="Q29" s="32"/>
    </row>
    <row r="30" spans="1:17" s="10" customFormat="1" ht="12.95" customHeight="1">
      <c r="B30" s="21"/>
      <c r="C30" s="11"/>
      <c r="D30" s="11"/>
      <c r="Q30" s="32"/>
    </row>
    <row r="31" spans="1:17" s="10" customFormat="1" ht="12.95" customHeight="1">
      <c r="B31" s="21"/>
      <c r="C31" s="11"/>
      <c r="D31" s="11"/>
      <c r="Q31" s="32"/>
    </row>
    <row r="32" spans="1:17">
      <c r="B32" s="3"/>
      <c r="C32" s="2"/>
      <c r="D32" s="2"/>
      <c r="Q32" s="1"/>
    </row>
    <row r="33" spans="2:17">
      <c r="B33" s="3"/>
      <c r="C33" s="2"/>
      <c r="D33" s="2"/>
      <c r="Q33" s="1"/>
    </row>
    <row r="34" spans="2:17">
      <c r="B34" s="3"/>
      <c r="C34" s="2"/>
      <c r="D34" s="2"/>
    </row>
    <row r="35" spans="2:17">
      <c r="B35" s="3"/>
      <c r="C35" s="2"/>
      <c r="D35" s="2"/>
    </row>
    <row r="36" spans="2:17">
      <c r="B36" s="3"/>
      <c r="C36" s="2"/>
      <c r="D36" s="2"/>
    </row>
    <row r="37" spans="2:17">
      <c r="B37" s="3"/>
      <c r="C37" s="2"/>
      <c r="D37" s="2"/>
    </row>
    <row r="38" spans="2:17">
      <c r="B38" s="3"/>
      <c r="C38" s="2"/>
      <c r="D38" s="2"/>
    </row>
    <row r="39" spans="2:17">
      <c r="B39" s="3"/>
      <c r="C39" s="2"/>
      <c r="D39" s="2"/>
    </row>
    <row r="40" spans="2:17">
      <c r="B40" s="3"/>
      <c r="C40" s="2"/>
      <c r="D40" s="2"/>
    </row>
    <row r="41" spans="2:17">
      <c r="B41" s="3"/>
      <c r="C41" s="2"/>
      <c r="D41" s="2"/>
    </row>
    <row r="42" spans="2:17">
      <c r="B42" s="3"/>
      <c r="C42" s="2"/>
      <c r="D42" s="2"/>
    </row>
    <row r="43" spans="2:17">
      <c r="C43" s="2"/>
      <c r="D43" s="2"/>
    </row>
    <row r="44" spans="2:17">
      <c r="C44" s="2"/>
      <c r="D44" s="2"/>
    </row>
    <row r="45" spans="2:17">
      <c r="C45" s="2"/>
      <c r="D45" s="2"/>
    </row>
    <row r="46" spans="2:17">
      <c r="C46" s="2"/>
      <c r="D46" s="2"/>
    </row>
    <row r="47" spans="2:17">
      <c r="C47" s="2"/>
      <c r="D47" s="2"/>
    </row>
    <row r="48" spans="2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2024-03-05T05:20:14Z</dcterms:modified>
</cp:coreProperties>
</file>