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1047622-107E-4A63-A290-8AC0302F834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8" i="1"/>
  <c r="F28" i="1"/>
  <c r="G28" i="1"/>
  <c r="H28" i="1"/>
  <c r="E27" i="1"/>
  <c r="F27" i="1"/>
  <c r="G27" i="1"/>
  <c r="H27" i="1"/>
  <c r="Q21" i="1"/>
  <c r="Q22" i="1"/>
  <c r="Q23" i="1"/>
  <c r="Q24" i="1"/>
  <c r="Q25" i="1"/>
  <c r="Q26" i="1"/>
  <c r="Q28" i="1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D9" i="1"/>
  <c r="E9" i="1"/>
  <c r="F16" i="1"/>
  <c r="F17" i="1" s="1"/>
  <c r="C17" i="1"/>
  <c r="Q27" i="1"/>
  <c r="C11" i="1"/>
  <c r="C12" i="1"/>
  <c r="C16" i="1" l="1"/>
  <c r="D18" i="1" s="1"/>
  <c r="O22" i="1"/>
  <c r="O21" i="1"/>
  <c r="O27" i="1"/>
  <c r="O24" i="1"/>
  <c r="O28" i="1"/>
  <c r="O26" i="1"/>
  <c r="O23" i="1"/>
  <c r="O25" i="1"/>
  <c r="C15" i="1"/>
  <c r="F18" i="1" s="1"/>
  <c r="C18" i="1" l="1"/>
  <c r="F19" i="1"/>
</calcChain>
</file>

<file path=xl/sharedStrings.xml><?xml version="1.0" encoding="utf-8"?>
<sst xmlns="http://schemas.openxmlformats.org/spreadsheetml/2006/main" count="125" uniqueCount="82">
  <si>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</si>
  <si>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</si>
  <si>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</si>
  <si>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</si>
  <si>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</si>
  <si>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</si>
  <si>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</si>
  <si>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</si>
  <si>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</si>
  <si>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</si>
  <si>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</si>
  <si>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</si>
  <si>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</si>
  <si>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</si>
  <si>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</si>
  <si>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</si>
  <si>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</si>
  <si>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</si>
  <si>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</si>
  <si>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</si>
  <si>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</si>
  <si>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</si>
  <si>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</si>
  <si>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</si>
  <si>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</si>
  <si>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</si>
  <si>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</si>
  <si>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</si>
  <si>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</si>
  <si>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</si>
  <si>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</si>
  <si>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</si>
  <si>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</si>
  <si>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</si>
  <si>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</si>
  <si>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</si>
  <si>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</si>
  <si>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</si>
  <si>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</si>
  <si>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</si>
  <si>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</si>
  <si>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</si>
  <si>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</si>
  <si>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</si>
  <si>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</si>
  <si>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</si>
  <si>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</si>
  <si>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</si>
  <si>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BN Sct</t>
  </si>
  <si>
    <t>EA</t>
  </si>
  <si>
    <t>GCVS 4</t>
  </si>
  <si>
    <t>BN Sct / GSC 28745.175</t>
  </si>
  <si>
    <t>2424244.59 </t>
  </si>
  <si>
    <t> 04.04.1925 02:09 </t>
  </si>
  <si>
    <t> -0.23 </t>
  </si>
  <si>
    <t>V </t>
  </si>
  <si>
    <t> K.Kordylewski </t>
  </si>
  <si>
    <t> CRAC 19 </t>
  </si>
  <si>
    <t>2424288.54 </t>
  </si>
  <si>
    <t> 18.05.1925 00:57 </t>
  </si>
  <si>
    <t> -0.11 </t>
  </si>
  <si>
    <t>2424317.7 </t>
  </si>
  <si>
    <t> 16.06.1925 04:48 </t>
  </si>
  <si>
    <t> -0.2 </t>
  </si>
  <si>
    <t>2424434.74 </t>
  </si>
  <si>
    <t> 11.10.1925 05:45 </t>
  </si>
  <si>
    <t> -0.03 </t>
  </si>
  <si>
    <t> P.Parenago </t>
  </si>
  <si>
    <t> PZ 3.118 </t>
  </si>
  <si>
    <t>2424800.00 </t>
  </si>
  <si>
    <t> 11.10.1926 12:00 </t>
  </si>
  <si>
    <t> -0.06 </t>
  </si>
  <si>
    <t> CRAC 22 </t>
  </si>
  <si>
    <t>2425764.40 </t>
  </si>
  <si>
    <t> 01.06.1929 21:36 </t>
  </si>
  <si>
    <t> -0.02 </t>
  </si>
  <si>
    <t> AAC 1.165 </t>
  </si>
  <si>
    <t>2434239.2 </t>
  </si>
  <si>
    <t> 14.08.1952 16:48 </t>
  </si>
  <si>
    <t> 0.1 </t>
  </si>
  <si>
    <t> SAC 20.110 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</si>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</sst>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Sct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6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-308</c:v>
                </c:pt>
                <c:pt idx="1">
                  <c:v>-305</c:v>
                </c:pt>
                <c:pt idx="2">
                  <c:v>-303</c:v>
                </c:pt>
                <c:pt idx="3">
                  <c:v>-295</c:v>
                </c:pt>
                <c:pt idx="4">
                  <c:v>-270</c:v>
                </c:pt>
                <c:pt idx="5">
                  <c:v>-204</c:v>
                </c:pt>
                <c:pt idx="6">
                  <c:v>0</c:v>
                </c:pt>
                <c:pt idx="7">
                  <c:v>376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-0.2275999999983469</c:v>
                </c:pt>
                <c:pt idx="1">
                  <c:v>-0.11224999999831198</c:v>
                </c:pt>
                <c:pt idx="2">
                  <c:v>-0.17534999999770662</c:v>
                </c:pt>
                <c:pt idx="3">
                  <c:v>-2.7749999997467967E-2</c:v>
                </c:pt>
                <c:pt idx="4">
                  <c:v>-5.6499999998777639E-2</c:v>
                </c:pt>
                <c:pt idx="5">
                  <c:v>-1.8799999998009298E-2</c:v>
                </c:pt>
                <c:pt idx="6">
                  <c:v>0</c:v>
                </c:pt>
                <c:pt idx="7">
                  <c:v>8.2199999997101258E-2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70-4A79-850B-797D8BE84C8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-308</c:v>
                </c:pt>
                <c:pt idx="1">
                  <c:v>-305</c:v>
                </c:pt>
                <c:pt idx="2">
                  <c:v>-303</c:v>
                </c:pt>
                <c:pt idx="3">
                  <c:v>-295</c:v>
                </c:pt>
                <c:pt idx="4">
                  <c:v>-270</c:v>
                </c:pt>
                <c:pt idx="5">
                  <c:v>-204</c:v>
                </c:pt>
                <c:pt idx="6">
                  <c:v>0</c:v>
                </c:pt>
                <c:pt idx="7">
                  <c:v>376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70-4A79-850B-797D8BE84C8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-308</c:v>
                </c:pt>
                <c:pt idx="1">
                  <c:v>-305</c:v>
                </c:pt>
                <c:pt idx="2">
                  <c:v>-303</c:v>
                </c:pt>
                <c:pt idx="3">
                  <c:v>-295</c:v>
                </c:pt>
                <c:pt idx="4">
                  <c:v>-270</c:v>
                </c:pt>
                <c:pt idx="5">
                  <c:v>-204</c:v>
                </c:pt>
                <c:pt idx="6">
                  <c:v>0</c:v>
                </c:pt>
                <c:pt idx="7">
                  <c:v>376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70-4A79-850B-797D8BE84C8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-308</c:v>
                </c:pt>
                <c:pt idx="1">
                  <c:v>-305</c:v>
                </c:pt>
                <c:pt idx="2">
                  <c:v>-303</c:v>
                </c:pt>
                <c:pt idx="3">
                  <c:v>-295</c:v>
                </c:pt>
                <c:pt idx="4">
                  <c:v>-270</c:v>
                </c:pt>
                <c:pt idx="5">
                  <c:v>-204</c:v>
                </c:pt>
                <c:pt idx="6">
                  <c:v>0</c:v>
                </c:pt>
                <c:pt idx="7">
                  <c:v>376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70-4A79-850B-797D8BE84C8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-308</c:v>
                </c:pt>
                <c:pt idx="1">
                  <c:v>-305</c:v>
                </c:pt>
                <c:pt idx="2">
                  <c:v>-303</c:v>
                </c:pt>
                <c:pt idx="3">
                  <c:v>-295</c:v>
                </c:pt>
                <c:pt idx="4">
                  <c:v>-270</c:v>
                </c:pt>
                <c:pt idx="5">
                  <c:v>-204</c:v>
                </c:pt>
                <c:pt idx="6">
                  <c:v>0</c:v>
                </c:pt>
                <c:pt idx="7">
                  <c:v>376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70-4A79-850B-797D8BE84C8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-308</c:v>
                </c:pt>
                <c:pt idx="1">
                  <c:v>-305</c:v>
                </c:pt>
                <c:pt idx="2">
                  <c:v>-303</c:v>
                </c:pt>
                <c:pt idx="3">
                  <c:v>-295</c:v>
                </c:pt>
                <c:pt idx="4">
                  <c:v>-270</c:v>
                </c:pt>
                <c:pt idx="5">
                  <c:v>-204</c:v>
                </c:pt>
                <c:pt idx="6">
                  <c:v>0</c:v>
                </c:pt>
                <c:pt idx="7">
                  <c:v>376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70-4A79-850B-797D8BE84C8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-308</c:v>
                </c:pt>
                <c:pt idx="1">
                  <c:v>-305</c:v>
                </c:pt>
                <c:pt idx="2">
                  <c:v>-303</c:v>
                </c:pt>
                <c:pt idx="3">
                  <c:v>-295</c:v>
                </c:pt>
                <c:pt idx="4">
                  <c:v>-270</c:v>
                </c:pt>
                <c:pt idx="5">
                  <c:v>-204</c:v>
                </c:pt>
                <c:pt idx="6">
                  <c:v>0</c:v>
                </c:pt>
                <c:pt idx="7">
                  <c:v>376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70-4A79-850B-797D8BE84C8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-308</c:v>
                </c:pt>
                <c:pt idx="1">
                  <c:v>-305</c:v>
                </c:pt>
                <c:pt idx="2">
                  <c:v>-303</c:v>
                </c:pt>
                <c:pt idx="3">
                  <c:v>-295</c:v>
                </c:pt>
                <c:pt idx="4">
                  <c:v>-270</c:v>
                </c:pt>
                <c:pt idx="5">
                  <c:v>-204</c:v>
                </c:pt>
                <c:pt idx="6">
                  <c:v>0</c:v>
                </c:pt>
                <c:pt idx="7">
                  <c:v>376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-0.11223168707761086</c:v>
                </c:pt>
                <c:pt idx="1">
                  <c:v>-0.11129193773571641</c:v>
                </c:pt>
                <c:pt idx="2">
                  <c:v>-0.11066543817445343</c:v>
                </c:pt>
                <c:pt idx="3">
                  <c:v>-0.10815943992940152</c:v>
                </c:pt>
                <c:pt idx="4">
                  <c:v>-0.10032819541361435</c:v>
                </c:pt>
                <c:pt idx="5">
                  <c:v>-7.9653709891936181E-2</c:v>
                </c:pt>
                <c:pt idx="6">
                  <c:v>-1.5750754643112784E-2</c:v>
                </c:pt>
                <c:pt idx="7">
                  <c:v>0.10203116287432643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70-4A79-850B-797D8BE84C8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-308</c:v>
                </c:pt>
                <c:pt idx="1">
                  <c:v>-305</c:v>
                </c:pt>
                <c:pt idx="2">
                  <c:v>-303</c:v>
                </c:pt>
                <c:pt idx="3">
                  <c:v>-295</c:v>
                </c:pt>
                <c:pt idx="4">
                  <c:v>-270</c:v>
                </c:pt>
                <c:pt idx="5">
                  <c:v>-204</c:v>
                </c:pt>
                <c:pt idx="6">
                  <c:v>0</c:v>
                </c:pt>
                <c:pt idx="7">
                  <c:v>376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070-4A79-850B-797D8BE84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305808"/>
        <c:axId val="1"/>
      </c:scatterChart>
      <c:valAx>
        <c:axId val="721305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305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1095375</xdr:colOff>
      <xdr:row>0</xdr:row>
      <xdr:rowOff>0</xdr:rowOff>
    </xdr:from>
    <xdr:to>
      <xdr:col>17</xdr:col>
      <xdr:colOff>47625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66944B4-CAE2-817F-9134-93122102BB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s="24" customFormat="1" ht="20.25" x14ac:dyDescent="0.2">
      <c r="A1" s="55" t="s">
        <v>51</v>
      </c>
      <c r="F1" s="20" t="s">
        <v>48</v>
      </c>
      <c r="G1" s="21">
        <v>18.584289999999999</v>
      </c>
      <c r="H1" s="22">
        <v>-8.2028999999999996</v>
      </c>
      <c r="I1" s="6">
        <v>28745.174999999999</v>
      </c>
      <c r="J1" s="6">
        <v>14.611549999999999</v>
      </c>
      <c r="K1" s="23" t="s">
        <v>49</v>
      </c>
      <c r="L1" s="5"/>
      <c r="M1" s="6">
        <v>28745.174999999999</v>
      </c>
      <c r="N1" s="6">
        <v>14.611549999999999</v>
      </c>
      <c r="O1" s="7" t="s">
        <v>49</v>
      </c>
    </row>
    <row r="2" spans="1:15" s="24" customFormat="1" ht="12.95" customHeight="1" x14ac:dyDescent="0.2">
      <c r="A2" s="24" t="s">
        <v>23</v>
      </c>
      <c r="B2" s="24" t="s">
        <v>49</v>
      </c>
      <c r="C2" s="25"/>
      <c r="D2" s="26"/>
    </row>
    <row r="3" spans="1:15" s="24" customFormat="1" ht="12.95" customHeight="1" thickBot="1" x14ac:dyDescent="0.25"/>
    <row r="4" spans="1:15" s="24" customFormat="1" ht="12.95" customHeight="1" thickTop="1" thickBot="1" x14ac:dyDescent="0.25">
      <c r="A4" s="27" t="s">
        <v>0</v>
      </c>
      <c r="C4" s="28">
        <v>28745.174999999999</v>
      </c>
      <c r="D4" s="29">
        <v>14.611549999999999</v>
      </c>
    </row>
    <row r="5" spans="1:15" s="24" customFormat="1" ht="12.95" customHeight="1" thickTop="1" x14ac:dyDescent="0.2">
      <c r="A5" s="30" t="s">
        <v>28</v>
      </c>
      <c r="C5" s="31">
        <v>-9.5</v>
      </c>
      <c r="D5" s="24" t="s">
        <v>29</v>
      </c>
    </row>
    <row r="6" spans="1:15" s="24" customFormat="1" ht="12.95" customHeight="1" x14ac:dyDescent="0.2">
      <c r="A6" s="27" t="s">
        <v>1</v>
      </c>
    </row>
    <row r="7" spans="1:15" s="24" customFormat="1" ht="12.95" customHeight="1" x14ac:dyDescent="0.2">
      <c r="A7" s="24" t="s">
        <v>2</v>
      </c>
      <c r="C7" s="56">
        <v>28745.174999999999</v>
      </c>
      <c r="D7" s="33" t="s">
        <v>50</v>
      </c>
    </row>
    <row r="8" spans="1:15" s="24" customFormat="1" ht="12.95" customHeight="1" x14ac:dyDescent="0.2">
      <c r="A8" s="24" t="s">
        <v>3</v>
      </c>
      <c r="C8" s="56">
        <v>14.611549999999999</v>
      </c>
      <c r="D8" s="33" t="s">
        <v>50</v>
      </c>
    </row>
    <row r="9" spans="1:15" s="24" customFormat="1" ht="12.95" customHeight="1" x14ac:dyDescent="0.2">
      <c r="A9" s="34" t="s">
        <v>32</v>
      </c>
      <c r="C9" s="35">
        <v>21</v>
      </c>
      <c r="D9" s="36" t="str">
        <f>"F"&amp;C9</f>
        <v>F21</v>
      </c>
      <c r="E9" s="37" t="str">
        <f>"G"&amp;C9</f>
        <v>G21</v>
      </c>
    </row>
    <row r="10" spans="1:15" s="24" customFormat="1" ht="12.95" customHeight="1" thickBot="1" x14ac:dyDescent="0.25">
      <c r="C10" s="38" t="s">
        <v>19</v>
      </c>
      <c r="D10" s="38" t="s">
        <v>20</v>
      </c>
    </row>
    <row r="11" spans="1:15" s="24" customFormat="1" ht="12.95" customHeight="1" x14ac:dyDescent="0.2">
      <c r="A11" s="24" t="s">
        <v>15</v>
      </c>
      <c r="C11" s="37">
        <f ca="1">INTERCEPT(INDIRECT($E$9):G992,INDIRECT($D$9):F992)</f>
        <v>-1.5750754643112784E-2</v>
      </c>
      <c r="D11" s="26"/>
    </row>
    <row r="12" spans="1:15" s="24" customFormat="1" ht="12.95" customHeight="1" x14ac:dyDescent="0.2">
      <c r="A12" s="24" t="s">
        <v>16</v>
      </c>
      <c r="C12" s="37">
        <f ca="1">SLOPE(INDIRECT($E$9):G992,INDIRECT($D$9):F992)</f>
        <v>3.1324978063148728E-4</v>
      </c>
      <c r="D12" s="26"/>
    </row>
    <row r="13" spans="1:15" s="24" customFormat="1" ht="12.95" customHeight="1" x14ac:dyDescent="0.2">
      <c r="A13" s="24" t="s">
        <v>18</v>
      </c>
      <c r="C13" s="26" t="s">
        <v>13</v>
      </c>
    </row>
    <row r="14" spans="1:15" s="24" customFormat="1" ht="12.95" customHeight="1" x14ac:dyDescent="0.2"/>
    <row r="15" spans="1:15" s="24" customFormat="1" ht="12.95" customHeight="1" x14ac:dyDescent="0.2">
      <c r="A15" s="39" t="s">
        <v>17</v>
      </c>
      <c r="C15" s="40">
        <f ca="1">(C7+C11)+(C8+C12)*INT(MAX(F21:F3533))</f>
        <v>34239.219831162874</v>
      </c>
      <c r="E15" s="41" t="s">
        <v>34</v>
      </c>
      <c r="F15" s="42">
        <v>1</v>
      </c>
    </row>
    <row r="16" spans="1:15" s="24" customFormat="1" ht="12.95" customHeight="1" x14ac:dyDescent="0.2">
      <c r="A16" s="27" t="s">
        <v>4</v>
      </c>
      <c r="C16" s="43">
        <f ca="1">+C8+C12</f>
        <v>14.611863249780631</v>
      </c>
      <c r="E16" s="41" t="s">
        <v>30</v>
      </c>
      <c r="F16" s="43">
        <f ca="1">NOW()+15018.5+$C$5/24</f>
        <v>60374.771368402777</v>
      </c>
    </row>
    <row r="17" spans="1:18" s="24" customFormat="1" ht="12.95" customHeight="1" thickBot="1" x14ac:dyDescent="0.25">
      <c r="A17" s="41" t="s">
        <v>27</v>
      </c>
      <c r="C17" s="24">
        <f>COUNT(C21:C2191)</f>
        <v>8</v>
      </c>
      <c r="E17" s="41" t="s">
        <v>35</v>
      </c>
      <c r="F17" s="44">
        <f ca="1">ROUND(2*(F16-$C$7)/$C$8,0)/2+F15</f>
        <v>2165.5</v>
      </c>
    </row>
    <row r="18" spans="1:18" s="24" customFormat="1" ht="12.95" customHeight="1" thickTop="1" thickBot="1" x14ac:dyDescent="0.25">
      <c r="A18" s="27" t="s">
        <v>5</v>
      </c>
      <c r="C18" s="45">
        <f ca="1">+C15</f>
        <v>34239.219831162874</v>
      </c>
      <c r="D18" s="46">
        <f ca="1">+C16</f>
        <v>14.611863249780631</v>
      </c>
      <c r="E18" s="41" t="s">
        <v>36</v>
      </c>
      <c r="F18" s="37">
        <f ca="1">ROUND(2*(F16-$C$15)/$C$16,0)/2+F15</f>
        <v>1789.5</v>
      </c>
    </row>
    <row r="19" spans="1:18" s="24" customFormat="1" ht="12.95" customHeight="1" thickTop="1" x14ac:dyDescent="0.2">
      <c r="E19" s="41" t="s">
        <v>31</v>
      </c>
      <c r="F19" s="47">
        <f ca="1">+$C$15+$C$16*F18-15018.5-$C$5/24</f>
        <v>45369.044949978648</v>
      </c>
    </row>
    <row r="20" spans="1:18" s="24" customFormat="1" ht="12.95" customHeight="1" thickBot="1" x14ac:dyDescent="0.25">
      <c r="A20" s="38" t="s">
        <v>6</v>
      </c>
      <c r="B20" s="38" t="s">
        <v>7</v>
      </c>
      <c r="C20" s="38" t="s">
        <v>8</v>
      </c>
      <c r="D20" s="38" t="s">
        <v>12</v>
      </c>
      <c r="E20" s="38" t="s">
        <v>9</v>
      </c>
      <c r="F20" s="38" t="s">
        <v>10</v>
      </c>
      <c r="G20" s="38" t="s">
        <v>11</v>
      </c>
      <c r="H20" s="48" t="s">
        <v>37</v>
      </c>
      <c r="I20" s="48" t="s">
        <v>38</v>
      </c>
      <c r="J20" s="48" t="s">
        <v>39</v>
      </c>
      <c r="K20" s="48" t="s">
        <v>40</v>
      </c>
      <c r="L20" s="48" t="s">
        <v>24</v>
      </c>
      <c r="M20" s="48" t="s">
        <v>25</v>
      </c>
      <c r="N20" s="48" t="s">
        <v>26</v>
      </c>
      <c r="O20" s="48" t="s">
        <v>22</v>
      </c>
      <c r="P20" s="49" t="s">
        <v>21</v>
      </c>
      <c r="Q20" s="38" t="s">
        <v>14</v>
      </c>
      <c r="R20" s="50" t="s">
        <v>33</v>
      </c>
    </row>
    <row r="21" spans="1:18" s="24" customFormat="1" ht="12.95" customHeight="1" x14ac:dyDescent="0.2">
      <c r="A21" s="51" t="s">
        <v>57</v>
      </c>
      <c r="B21" s="52" t="s">
        <v>81</v>
      </c>
      <c r="C21" s="53">
        <v>24244.59</v>
      </c>
      <c r="D21" s="32"/>
      <c r="E21" s="24">
        <f t="shared" ref="E21:E28" si="0">+(C21-C$7)/C$8</f>
        <v>-308.01557671841789</v>
      </c>
      <c r="F21" s="24">
        <f t="shared" ref="F21:F28" si="1">ROUND(2*E21,0)/2</f>
        <v>-308</v>
      </c>
      <c r="G21" s="24">
        <f t="shared" ref="G21:G28" si="2">+C21-(C$7+F21*C$8)</f>
        <v>-0.2275999999983469</v>
      </c>
      <c r="H21" s="24">
        <f t="shared" ref="H21:H28" si="3">+G21</f>
        <v>-0.2275999999983469</v>
      </c>
      <c r="O21" s="24">
        <f t="shared" ref="O21:O28" ca="1" si="4">+C$11+C$12*$F21</f>
        <v>-0.11223168707761086</v>
      </c>
      <c r="Q21" s="54">
        <f t="shared" ref="Q21:Q28" si="5">+C21-15018.5</f>
        <v>9226.09</v>
      </c>
    </row>
    <row r="22" spans="1:18" s="24" customFormat="1" ht="12.95" customHeight="1" x14ac:dyDescent="0.2">
      <c r="A22" s="51" t="s">
        <v>57</v>
      </c>
      <c r="B22" s="52" t="s">
        <v>81</v>
      </c>
      <c r="C22" s="53">
        <v>24288.54</v>
      </c>
      <c r="D22" s="32"/>
      <c r="E22" s="24">
        <f t="shared" si="0"/>
        <v>-305.00768227874516</v>
      </c>
      <c r="F22" s="24">
        <f t="shared" si="1"/>
        <v>-305</v>
      </c>
      <c r="G22" s="24">
        <f t="shared" si="2"/>
        <v>-0.11224999999831198</v>
      </c>
      <c r="H22" s="24">
        <f t="shared" si="3"/>
        <v>-0.11224999999831198</v>
      </c>
      <c r="O22" s="24">
        <f t="shared" ca="1" si="4"/>
        <v>-0.11129193773571641</v>
      </c>
      <c r="Q22" s="54">
        <f t="shared" si="5"/>
        <v>9270.0400000000009</v>
      </c>
    </row>
    <row r="23" spans="1:18" s="24" customFormat="1" ht="12.95" customHeight="1" x14ac:dyDescent="0.2">
      <c r="A23" s="51" t="s">
        <v>57</v>
      </c>
      <c r="B23" s="52" t="s">
        <v>81</v>
      </c>
      <c r="C23" s="53">
        <v>24317.7</v>
      </c>
      <c r="D23" s="32"/>
      <c r="E23" s="24">
        <f t="shared" si="0"/>
        <v>-303.01200078020463</v>
      </c>
      <c r="F23" s="24">
        <f t="shared" si="1"/>
        <v>-303</v>
      </c>
      <c r="G23" s="24">
        <f t="shared" si="2"/>
        <v>-0.17534999999770662</v>
      </c>
      <c r="H23" s="24">
        <f t="shared" si="3"/>
        <v>-0.17534999999770662</v>
      </c>
      <c r="O23" s="24">
        <f t="shared" ca="1" si="4"/>
        <v>-0.11066543817445343</v>
      </c>
      <c r="Q23" s="54">
        <f t="shared" si="5"/>
        <v>9299.2000000000007</v>
      </c>
    </row>
    <row r="24" spans="1:18" s="24" customFormat="1" ht="12.95" customHeight="1" x14ac:dyDescent="0.2">
      <c r="A24" s="51" t="s">
        <v>68</v>
      </c>
      <c r="B24" s="52" t="s">
        <v>81</v>
      </c>
      <c r="C24" s="53">
        <v>24434.74</v>
      </c>
      <c r="D24" s="32"/>
      <c r="E24" s="24">
        <f t="shared" si="0"/>
        <v>-295.00189918249589</v>
      </c>
      <c r="F24" s="24">
        <f t="shared" si="1"/>
        <v>-295</v>
      </c>
      <c r="G24" s="24">
        <f t="shared" si="2"/>
        <v>-2.7749999997467967E-2</v>
      </c>
      <c r="H24" s="24">
        <f t="shared" si="3"/>
        <v>-2.7749999997467967E-2</v>
      </c>
      <c r="O24" s="24">
        <f t="shared" ca="1" si="4"/>
        <v>-0.10815943992940152</v>
      </c>
      <c r="Q24" s="54">
        <f t="shared" si="5"/>
        <v>9416.2400000000016</v>
      </c>
    </row>
    <row r="25" spans="1:18" s="24" customFormat="1" ht="12.95" customHeight="1" x14ac:dyDescent="0.2">
      <c r="A25" s="51" t="s">
        <v>72</v>
      </c>
      <c r="B25" s="52" t="s">
        <v>81</v>
      </c>
      <c r="C25" s="53">
        <v>24800</v>
      </c>
      <c r="D25" s="32"/>
      <c r="E25" s="24">
        <f t="shared" si="0"/>
        <v>-270.00386680400089</v>
      </c>
      <c r="F25" s="24">
        <f t="shared" si="1"/>
        <v>-270</v>
      </c>
      <c r="G25" s="24">
        <f t="shared" si="2"/>
        <v>-5.6499999998777639E-2</v>
      </c>
      <c r="H25" s="24">
        <f t="shared" si="3"/>
        <v>-5.6499999998777639E-2</v>
      </c>
      <c r="O25" s="24">
        <f t="shared" ca="1" si="4"/>
        <v>-0.10032819541361435</v>
      </c>
      <c r="Q25" s="54">
        <f t="shared" si="5"/>
        <v>9781.5</v>
      </c>
    </row>
    <row r="26" spans="1:18" s="24" customFormat="1" ht="12.95" customHeight="1" x14ac:dyDescent="0.2">
      <c r="A26" s="51" t="s">
        <v>76</v>
      </c>
      <c r="B26" s="52" t="s">
        <v>81</v>
      </c>
      <c r="C26" s="53">
        <v>25764.400000000001</v>
      </c>
      <c r="D26" s="32"/>
      <c r="E26" s="24">
        <f t="shared" si="0"/>
        <v>-204.00128665336655</v>
      </c>
      <c r="F26" s="24">
        <f t="shared" si="1"/>
        <v>-204</v>
      </c>
      <c r="G26" s="24">
        <f t="shared" si="2"/>
        <v>-1.8799999998009298E-2</v>
      </c>
      <c r="H26" s="24">
        <f t="shared" si="3"/>
        <v>-1.8799999998009298E-2</v>
      </c>
      <c r="O26" s="24">
        <f t="shared" ca="1" si="4"/>
        <v>-7.9653709891936181E-2</v>
      </c>
      <c r="Q26" s="54">
        <f t="shared" si="5"/>
        <v>10745.900000000001</v>
      </c>
    </row>
    <row r="27" spans="1:18" s="24" customFormat="1" ht="12.95" customHeight="1" x14ac:dyDescent="0.2">
      <c r="A27" s="24" t="s">
        <v>50</v>
      </c>
      <c r="C27" s="32">
        <v>28745.174999999999</v>
      </c>
      <c r="D27" s="32" t="s">
        <v>13</v>
      </c>
      <c r="E27" s="24">
        <f t="shared" si="0"/>
        <v>0</v>
      </c>
      <c r="F27" s="24">
        <f t="shared" si="1"/>
        <v>0</v>
      </c>
      <c r="G27" s="24">
        <f t="shared" si="2"/>
        <v>0</v>
      </c>
      <c r="H27" s="24">
        <f t="shared" si="3"/>
        <v>0</v>
      </c>
      <c r="O27" s="24">
        <f t="shared" ca="1" si="4"/>
        <v>-1.5750754643112784E-2</v>
      </c>
      <c r="Q27" s="54">
        <f t="shared" si="5"/>
        <v>13726.674999999999</v>
      </c>
    </row>
    <row r="28" spans="1:18" s="24" customFormat="1" ht="12.95" customHeight="1" x14ac:dyDescent="0.2">
      <c r="A28" s="51" t="s">
        <v>80</v>
      </c>
      <c r="B28" s="52" t="s">
        <v>81</v>
      </c>
      <c r="C28" s="53">
        <v>34239.199999999997</v>
      </c>
      <c r="D28" s="32"/>
      <c r="E28" s="24">
        <f t="shared" si="0"/>
        <v>376.00562568652867</v>
      </c>
      <c r="F28" s="24">
        <f t="shared" si="1"/>
        <v>376</v>
      </c>
      <c r="G28" s="24">
        <f t="shared" si="2"/>
        <v>8.2199999997101258E-2</v>
      </c>
      <c r="H28" s="24">
        <f t="shared" si="3"/>
        <v>8.2199999997101258E-2</v>
      </c>
      <c r="O28" s="24">
        <f t="shared" ca="1" si="4"/>
        <v>0.10203116287432643</v>
      </c>
      <c r="Q28" s="54">
        <f t="shared" si="5"/>
        <v>19220.699999999997</v>
      </c>
    </row>
    <row r="29" spans="1:18" s="24" customFormat="1" ht="12.95" customHeight="1" x14ac:dyDescent="0.2">
      <c r="C29" s="32"/>
      <c r="D29" s="32"/>
      <c r="Q29" s="54"/>
    </row>
    <row r="30" spans="1:18" s="24" customFormat="1" ht="12.95" customHeight="1" x14ac:dyDescent="0.2">
      <c r="C30" s="32"/>
      <c r="D30" s="32"/>
      <c r="Q30" s="54"/>
    </row>
    <row r="31" spans="1:18" s="24" customFormat="1" ht="12.95" customHeight="1" x14ac:dyDescent="0.2">
      <c r="C31" s="32"/>
      <c r="D31" s="32"/>
      <c r="Q31" s="54"/>
    </row>
    <row r="32" spans="1:18" s="24" customFormat="1" ht="12.95" customHeight="1" x14ac:dyDescent="0.2">
      <c r="C32" s="32"/>
      <c r="D32" s="32"/>
      <c r="Q32" s="54"/>
    </row>
    <row r="33" spans="3:17" x14ac:dyDescent="0.2">
      <c r="C33" s="3"/>
      <c r="D33" s="3"/>
      <c r="Q33" s="1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2"/>
  <sheetViews>
    <sheetView workbookViewId="0">
      <selection activeCell="A11" sqref="A11:C17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41</v>
      </c>
      <c r="I1" s="9" t="s">
        <v>42</v>
      </c>
      <c r="J1" s="10" t="s">
        <v>40</v>
      </c>
    </row>
    <row r="2" spans="1:16" x14ac:dyDescent="0.2">
      <c r="I2" s="11" t="s">
        <v>43</v>
      </c>
      <c r="J2" s="12" t="s">
        <v>39</v>
      </c>
    </row>
    <row r="3" spans="1:16" x14ac:dyDescent="0.2">
      <c r="A3" s="13" t="s">
        <v>44</v>
      </c>
      <c r="I3" s="11" t="s">
        <v>45</v>
      </c>
      <c r="J3" s="12" t="s">
        <v>37</v>
      </c>
    </row>
    <row r="4" spans="1:16" x14ac:dyDescent="0.2">
      <c r="I4" s="11" t="s">
        <v>46</v>
      </c>
      <c r="J4" s="12" t="s">
        <v>37</v>
      </c>
    </row>
    <row r="5" spans="1:16" ht="13.5" thickBot="1" x14ac:dyDescent="0.25">
      <c r="I5" s="14" t="s">
        <v>47</v>
      </c>
      <c r="J5" s="15" t="s">
        <v>38</v>
      </c>
    </row>
    <row r="10" spans="1:16" ht="13.5" thickBot="1" x14ac:dyDescent="0.25"/>
    <row r="11" spans="1:16" ht="12.75" customHeight="1" thickBot="1" x14ac:dyDescent="0.25">
      <c r="A11" s="3" t="str">
        <f t="shared" ref="A11:A17" si="0">P11</f>
        <v> CRAC 19 </v>
      </c>
      <c r="B11" s="2" t="str">
        <f t="shared" ref="B11:B17" si="1">IF(H11=INT(H11),"I","II")</f>
        <v>I</v>
      </c>
      <c r="C11" s="3">
        <f t="shared" ref="C11:C17" si="2">1*G11</f>
        <v>24244.59</v>
      </c>
      <c r="D11" s="4" t="str">
        <f t="shared" ref="D11:D17" si="3">VLOOKUP(F11,I$1:J$5,2,FALSE)</f>
        <v>vis</v>
      </c>
      <c r="E11" s="16">
        <f>VLOOKUP(C11,Active!C$21:E$973,3,FALSE)</f>
        <v>-308.01557671841789</v>
      </c>
      <c r="F11" s="2" t="s">
        <v>47</v>
      </c>
      <c r="G11" s="4" t="str">
        <f t="shared" ref="G11:G17" si="4">MID(I11,3,LEN(I11)-3)</f>
        <v>24244.59</v>
      </c>
      <c r="H11" s="3">
        <f t="shared" ref="H11:H17" si="5">1*K11</f>
        <v>-308</v>
      </c>
      <c r="I11" s="17" t="s">
        <v>52</v>
      </c>
      <c r="J11" s="18" t="s">
        <v>53</v>
      </c>
      <c r="K11" s="17">
        <v>-308</v>
      </c>
      <c r="L11" s="17" t="s">
        <v>54</v>
      </c>
      <c r="M11" s="18" t="s">
        <v>55</v>
      </c>
      <c r="N11" s="18"/>
      <c r="O11" s="19" t="s">
        <v>56</v>
      </c>
      <c r="P11" s="19" t="s">
        <v>57</v>
      </c>
    </row>
    <row r="12" spans="1:16" ht="12.75" customHeight="1" thickBot="1" x14ac:dyDescent="0.25">
      <c r="A12" s="3" t="str">
        <f t="shared" si="0"/>
        <v> CRAC 19 </v>
      </c>
      <c r="B12" s="2" t="str">
        <f t="shared" si="1"/>
        <v>I</v>
      </c>
      <c r="C12" s="3">
        <f t="shared" si="2"/>
        <v>24288.54</v>
      </c>
      <c r="D12" s="4" t="str">
        <f t="shared" si="3"/>
        <v>vis</v>
      </c>
      <c r="E12" s="16">
        <f>VLOOKUP(C12,Active!C$21:E$973,3,FALSE)</f>
        <v>-305.00768227874516</v>
      </c>
      <c r="F12" s="2" t="s">
        <v>47</v>
      </c>
      <c r="G12" s="4" t="str">
        <f t="shared" si="4"/>
        <v>24288.54</v>
      </c>
      <c r="H12" s="3">
        <f t="shared" si="5"/>
        <v>-305</v>
      </c>
      <c r="I12" s="17" t="s">
        <v>58</v>
      </c>
      <c r="J12" s="18" t="s">
        <v>59</v>
      </c>
      <c r="K12" s="17">
        <v>-305</v>
      </c>
      <c r="L12" s="17" t="s">
        <v>60</v>
      </c>
      <c r="M12" s="18" t="s">
        <v>55</v>
      </c>
      <c r="N12" s="18"/>
      <c r="O12" s="19" t="s">
        <v>56</v>
      </c>
      <c r="P12" s="19" t="s">
        <v>57</v>
      </c>
    </row>
    <row r="13" spans="1:16" ht="12.75" customHeight="1" thickBot="1" x14ac:dyDescent="0.25">
      <c r="A13" s="3" t="str">
        <f t="shared" si="0"/>
        <v> CRAC 19 </v>
      </c>
      <c r="B13" s="2" t="str">
        <f t="shared" si="1"/>
        <v>I</v>
      </c>
      <c r="C13" s="3">
        <f t="shared" si="2"/>
        <v>24317.7</v>
      </c>
      <c r="D13" s="4" t="str">
        <f t="shared" si="3"/>
        <v>vis</v>
      </c>
      <c r="E13" s="16">
        <f>VLOOKUP(C13,Active!C$21:E$973,3,FALSE)</f>
        <v>-303.01200078020463</v>
      </c>
      <c r="F13" s="2" t="s">
        <v>47</v>
      </c>
      <c r="G13" s="4" t="str">
        <f t="shared" si="4"/>
        <v>24317.7</v>
      </c>
      <c r="H13" s="3">
        <f t="shared" si="5"/>
        <v>-303</v>
      </c>
      <c r="I13" s="17" t="s">
        <v>61</v>
      </c>
      <c r="J13" s="18" t="s">
        <v>62</v>
      </c>
      <c r="K13" s="17">
        <v>-303</v>
      </c>
      <c r="L13" s="17" t="s">
        <v>63</v>
      </c>
      <c r="M13" s="18" t="s">
        <v>55</v>
      </c>
      <c r="N13" s="18"/>
      <c r="O13" s="19" t="s">
        <v>56</v>
      </c>
      <c r="P13" s="19" t="s">
        <v>57</v>
      </c>
    </row>
    <row r="14" spans="1:16" ht="12.75" customHeight="1" thickBot="1" x14ac:dyDescent="0.25">
      <c r="A14" s="3" t="str">
        <f t="shared" si="0"/>
        <v> PZ 3.118 </v>
      </c>
      <c r="B14" s="2" t="str">
        <f t="shared" si="1"/>
        <v>I</v>
      </c>
      <c r="C14" s="3">
        <f t="shared" si="2"/>
        <v>24434.74</v>
      </c>
      <c r="D14" s="4" t="str">
        <f t="shared" si="3"/>
        <v>vis</v>
      </c>
      <c r="E14" s="16">
        <f>VLOOKUP(C14,Active!C$21:E$973,3,FALSE)</f>
        <v>-295.00189918249589</v>
      </c>
      <c r="F14" s="2" t="s">
        <v>47</v>
      </c>
      <c r="G14" s="4" t="str">
        <f t="shared" si="4"/>
        <v>24434.74</v>
      </c>
      <c r="H14" s="3">
        <f t="shared" si="5"/>
        <v>-295</v>
      </c>
      <c r="I14" s="17" t="s">
        <v>64</v>
      </c>
      <c r="J14" s="18" t="s">
        <v>65</v>
      </c>
      <c r="K14" s="17">
        <v>-295</v>
      </c>
      <c r="L14" s="17" t="s">
        <v>66</v>
      </c>
      <c r="M14" s="18" t="s">
        <v>55</v>
      </c>
      <c r="N14" s="18"/>
      <c r="O14" s="19" t="s">
        <v>67</v>
      </c>
      <c r="P14" s="19" t="s">
        <v>68</v>
      </c>
    </row>
    <row r="15" spans="1:16" ht="12.75" customHeight="1" thickBot="1" x14ac:dyDescent="0.25">
      <c r="A15" s="3" t="str">
        <f t="shared" si="0"/>
        <v> CRAC 22 </v>
      </c>
      <c r="B15" s="2" t="str">
        <f t="shared" si="1"/>
        <v>I</v>
      </c>
      <c r="C15" s="3">
        <f t="shared" si="2"/>
        <v>24800</v>
      </c>
      <c r="D15" s="4" t="str">
        <f t="shared" si="3"/>
        <v>vis</v>
      </c>
      <c r="E15" s="16">
        <f>VLOOKUP(C15,Active!C$21:E$973,3,FALSE)</f>
        <v>-270.00386680400089</v>
      </c>
      <c r="F15" s="2" t="s">
        <v>47</v>
      </c>
      <c r="G15" s="4" t="str">
        <f t="shared" si="4"/>
        <v>24800.00</v>
      </c>
      <c r="H15" s="3">
        <f t="shared" si="5"/>
        <v>-270</v>
      </c>
      <c r="I15" s="17" t="s">
        <v>69</v>
      </c>
      <c r="J15" s="18" t="s">
        <v>70</v>
      </c>
      <c r="K15" s="17">
        <v>-270</v>
      </c>
      <c r="L15" s="17" t="s">
        <v>71</v>
      </c>
      <c r="M15" s="18" t="s">
        <v>55</v>
      </c>
      <c r="N15" s="18"/>
      <c r="O15" s="19" t="s">
        <v>56</v>
      </c>
      <c r="P15" s="19" t="s">
        <v>72</v>
      </c>
    </row>
    <row r="16" spans="1:16" ht="12.75" customHeight="1" thickBot="1" x14ac:dyDescent="0.25">
      <c r="A16" s="3" t="str">
        <f t="shared" si="0"/>
        <v> AAC 1.165 </v>
      </c>
      <c r="B16" s="2" t="str">
        <f t="shared" si="1"/>
        <v>I</v>
      </c>
      <c r="C16" s="3">
        <f t="shared" si="2"/>
        <v>25764.400000000001</v>
      </c>
      <c r="D16" s="4" t="str">
        <f t="shared" si="3"/>
        <v>vis</v>
      </c>
      <c r="E16" s="16">
        <f>VLOOKUP(C16,Active!C$21:E$973,3,FALSE)</f>
        <v>-204.00128665336655</v>
      </c>
      <c r="F16" s="2" t="s">
        <v>47</v>
      </c>
      <c r="G16" s="4" t="str">
        <f t="shared" si="4"/>
        <v>25764.40</v>
      </c>
      <c r="H16" s="3">
        <f t="shared" si="5"/>
        <v>-204</v>
      </c>
      <c r="I16" s="17" t="s">
        <v>73</v>
      </c>
      <c r="J16" s="18" t="s">
        <v>74</v>
      </c>
      <c r="K16" s="17">
        <v>-204</v>
      </c>
      <c r="L16" s="17" t="s">
        <v>75</v>
      </c>
      <c r="M16" s="18" t="s">
        <v>55</v>
      </c>
      <c r="N16" s="18"/>
      <c r="O16" s="19" t="s">
        <v>56</v>
      </c>
      <c r="P16" s="19" t="s">
        <v>76</v>
      </c>
    </row>
    <row r="17" spans="1:16" ht="12.75" customHeight="1" thickBot="1" x14ac:dyDescent="0.25">
      <c r="A17" s="3" t="str">
        <f t="shared" si="0"/>
        <v> SAC 20.110 </v>
      </c>
      <c r="B17" s="2" t="str">
        <f t="shared" si="1"/>
        <v>I</v>
      </c>
      <c r="C17" s="3">
        <f t="shared" si="2"/>
        <v>34239.199999999997</v>
      </c>
      <c r="D17" s="4" t="str">
        <f t="shared" si="3"/>
        <v>vis</v>
      </c>
      <c r="E17" s="16">
        <f>VLOOKUP(C17,Active!C$21:E$973,3,FALSE)</f>
        <v>376.00562568652867</v>
      </c>
      <c r="F17" s="2" t="s">
        <v>47</v>
      </c>
      <c r="G17" s="4" t="str">
        <f t="shared" si="4"/>
        <v>34239.2</v>
      </c>
      <c r="H17" s="3">
        <f t="shared" si="5"/>
        <v>376</v>
      </c>
      <c r="I17" s="17" t="s">
        <v>77</v>
      </c>
      <c r="J17" s="18" t="s">
        <v>78</v>
      </c>
      <c r="K17" s="17">
        <v>376</v>
      </c>
      <c r="L17" s="17" t="s">
        <v>79</v>
      </c>
      <c r="M17" s="18" t="s">
        <v>55</v>
      </c>
      <c r="N17" s="18"/>
      <c r="O17" s="19" t="s">
        <v>56</v>
      </c>
      <c r="P17" s="19" t="s">
        <v>80</v>
      </c>
    </row>
    <row r="18" spans="1:16" x14ac:dyDescent="0.2">
      <c r="B18" s="2"/>
      <c r="E18" s="16"/>
      <c r="F18" s="2"/>
    </row>
    <row r="19" spans="1:16" x14ac:dyDescent="0.2">
      <c r="B19" s="2"/>
      <c r="E19" s="16"/>
      <c r="F19" s="2"/>
    </row>
    <row r="20" spans="1:16" x14ac:dyDescent="0.2">
      <c r="B20" s="2"/>
      <c r="E20" s="16"/>
      <c r="F20" s="2"/>
    </row>
    <row r="21" spans="1:16" x14ac:dyDescent="0.2">
      <c r="B21" s="2"/>
      <c r="E21" s="16"/>
      <c r="F21" s="2"/>
    </row>
    <row r="22" spans="1:16" x14ac:dyDescent="0.2">
      <c r="B22" s="2"/>
      <c r="E22" s="16"/>
      <c r="F22" s="2"/>
    </row>
    <row r="23" spans="1:16" x14ac:dyDescent="0.2">
      <c r="B23" s="2"/>
      <c r="E23" s="16"/>
      <c r="F23" s="2"/>
    </row>
    <row r="24" spans="1:16" x14ac:dyDescent="0.2">
      <c r="B24" s="2"/>
      <c r="E24" s="16"/>
      <c r="F24" s="2"/>
    </row>
    <row r="25" spans="1:16" x14ac:dyDescent="0.2">
      <c r="B25" s="2"/>
      <c r="E25" s="16"/>
      <c r="F25" s="2"/>
    </row>
    <row r="26" spans="1:16" x14ac:dyDescent="0.2">
      <c r="B26" s="2"/>
      <c r="E26" s="16"/>
      <c r="F26" s="2"/>
    </row>
    <row r="27" spans="1:16" x14ac:dyDescent="0.2">
      <c r="B27" s="2"/>
      <c r="E27" s="16"/>
      <c r="F27" s="2"/>
    </row>
    <row r="28" spans="1:16" x14ac:dyDescent="0.2">
      <c r="B28" s="2"/>
      <c r="E28" s="16"/>
      <c r="F28" s="2"/>
    </row>
    <row r="29" spans="1:16" x14ac:dyDescent="0.2">
      <c r="B29" s="2"/>
      <c r="E29" s="16"/>
      <c r="F29" s="2"/>
    </row>
    <row r="30" spans="1:16" x14ac:dyDescent="0.2">
      <c r="B30" s="2"/>
      <c r="E30" s="16"/>
      <c r="F30" s="2"/>
    </row>
    <row r="31" spans="1:16" x14ac:dyDescent="0.2">
      <c r="B31" s="2"/>
      <c r="E31" s="16"/>
      <c r="F31" s="2"/>
    </row>
    <row r="32" spans="1:16" x14ac:dyDescent="0.2">
      <c r="B32" s="2"/>
      <c r="E32" s="16"/>
      <c r="F32" s="2"/>
    </row>
    <row r="33" spans="2:6" x14ac:dyDescent="0.2">
      <c r="B33" s="2"/>
      <c r="E33" s="16"/>
      <c r="F33" s="2"/>
    </row>
    <row r="34" spans="2:6" x14ac:dyDescent="0.2">
      <c r="B34" s="2"/>
      <c r="E34" s="16"/>
      <c r="F34" s="2"/>
    </row>
    <row r="35" spans="2:6" x14ac:dyDescent="0.2">
      <c r="B35" s="2"/>
      <c r="E35" s="16"/>
      <c r="F35" s="2"/>
    </row>
    <row r="36" spans="2:6" x14ac:dyDescent="0.2">
      <c r="B36" s="2"/>
      <c r="E36" s="16"/>
      <c r="F36" s="2"/>
    </row>
    <row r="37" spans="2:6" x14ac:dyDescent="0.2">
      <c r="B37" s="2"/>
      <c r="E37" s="16"/>
      <c r="F37" s="2"/>
    </row>
    <row r="38" spans="2:6" x14ac:dyDescent="0.2">
      <c r="B38" s="2"/>
      <c r="E38" s="16"/>
      <c r="F38" s="2"/>
    </row>
    <row r="39" spans="2:6" x14ac:dyDescent="0.2">
      <c r="B39" s="2"/>
      <c r="E39" s="16"/>
      <c r="F39" s="2"/>
    </row>
    <row r="40" spans="2:6" x14ac:dyDescent="0.2">
      <c r="B40" s="2"/>
      <c r="E40" s="16"/>
      <c r="F40" s="2"/>
    </row>
    <row r="41" spans="2:6" x14ac:dyDescent="0.2">
      <c r="B41" s="2"/>
      <c r="E41" s="16"/>
      <c r="F41" s="2"/>
    </row>
    <row r="42" spans="2:6" x14ac:dyDescent="0.2">
      <c r="B42" s="2"/>
      <c r="E42" s="16"/>
      <c r="F42" s="2"/>
    </row>
    <row r="43" spans="2:6" x14ac:dyDescent="0.2">
      <c r="B43" s="2"/>
      <c r="E43" s="16"/>
      <c r="F43" s="2"/>
    </row>
    <row r="44" spans="2:6" x14ac:dyDescent="0.2">
      <c r="B44" s="2"/>
      <c r="E44" s="16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2024-03-05T05:30:46Z</dcterms:modified>
</cp:coreProperties>
</file>