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7998830-C2B0-460B-AE65-3E09C9311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9" i="1" l="1"/>
  <c r="F49" i="1" s="1"/>
  <c r="G49" i="1" s="1"/>
  <c r="K49" i="1" s="1"/>
  <c r="Q49" i="1"/>
  <c r="F14" i="1"/>
  <c r="E48" i="1"/>
  <c r="F48" i="1"/>
  <c r="G48" i="1" s="1"/>
  <c r="Q48" i="1"/>
  <c r="E46" i="1"/>
  <c r="F46" i="1"/>
  <c r="G46" i="1"/>
  <c r="K46" i="1"/>
  <c r="Q46" i="1"/>
  <c r="E47" i="1"/>
  <c r="F47" i="1"/>
  <c r="G47" i="1"/>
  <c r="K47" i="1"/>
  <c r="Q47" i="1"/>
  <c r="Q42" i="1"/>
  <c r="E23" i="1"/>
  <c r="F23" i="1"/>
  <c r="E38" i="1"/>
  <c r="F38" i="1"/>
  <c r="Q34" i="1"/>
  <c r="Q33" i="1"/>
  <c r="Q32" i="1"/>
  <c r="Q31" i="1"/>
  <c r="Q30" i="1"/>
  <c r="Q29" i="1"/>
  <c r="Q28" i="1"/>
  <c r="Q27" i="1"/>
  <c r="Q25" i="1"/>
  <c r="Q24" i="1"/>
  <c r="Q23" i="1"/>
  <c r="Q22" i="1"/>
  <c r="Q21" i="1"/>
  <c r="G19" i="2"/>
  <c r="C19" i="2"/>
  <c r="G18" i="2"/>
  <c r="C18" i="2"/>
  <c r="G17" i="2"/>
  <c r="C17" i="2"/>
  <c r="G33" i="2"/>
  <c r="C33" i="2"/>
  <c r="G16" i="2"/>
  <c r="C16" i="2"/>
  <c r="G15" i="2"/>
  <c r="C15" i="2"/>
  <c r="G14" i="2"/>
  <c r="C14" i="2"/>
  <c r="E14" i="2"/>
  <c r="G13" i="2"/>
  <c r="C13" i="2"/>
  <c r="G12" i="2"/>
  <c r="C12" i="2"/>
  <c r="G11" i="2"/>
  <c r="C11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E25" i="2"/>
  <c r="G24" i="2"/>
  <c r="C24" i="2"/>
  <c r="G23" i="2"/>
  <c r="C23" i="2"/>
  <c r="G22" i="2"/>
  <c r="C22" i="2"/>
  <c r="E22" i="2"/>
  <c r="G21" i="2"/>
  <c r="C21" i="2"/>
  <c r="G20" i="2"/>
  <c r="C20" i="2"/>
  <c r="H19" i="2"/>
  <c r="B19" i="2"/>
  <c r="D19" i="2"/>
  <c r="A19" i="2"/>
  <c r="H18" i="2"/>
  <c r="D18" i="2"/>
  <c r="B18" i="2"/>
  <c r="A18" i="2"/>
  <c r="H17" i="2"/>
  <c r="B17" i="2"/>
  <c r="D17" i="2"/>
  <c r="A17" i="2"/>
  <c r="H33" i="2"/>
  <c r="D33" i="2"/>
  <c r="B33" i="2"/>
  <c r="A33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Q43" i="1"/>
  <c r="Q44" i="1"/>
  <c r="Q45" i="1"/>
  <c r="C17" i="1"/>
  <c r="Q40" i="1"/>
  <c r="Q41" i="1"/>
  <c r="C7" i="1"/>
  <c r="E27" i="1"/>
  <c r="F27" i="1"/>
  <c r="C8" i="1"/>
  <c r="Q38" i="1"/>
  <c r="Q39" i="1"/>
  <c r="Q36" i="1"/>
  <c r="Q35" i="1"/>
  <c r="Q37" i="1"/>
  <c r="Q26" i="1"/>
  <c r="E26" i="2"/>
  <c r="E32" i="2"/>
  <c r="E29" i="2"/>
  <c r="E23" i="2"/>
  <c r="E18" i="2"/>
  <c r="E44" i="1"/>
  <c r="F44" i="1"/>
  <c r="E35" i="1"/>
  <c r="F35" i="1"/>
  <c r="G35" i="1"/>
  <c r="J35" i="1"/>
  <c r="G31" i="1"/>
  <c r="I31" i="1"/>
  <c r="E29" i="1"/>
  <c r="F29" i="1"/>
  <c r="E40" i="1"/>
  <c r="F40" i="1"/>
  <c r="G40" i="1"/>
  <c r="J40" i="1"/>
  <c r="E34" i="1"/>
  <c r="F34" i="1"/>
  <c r="G28" i="1"/>
  <c r="I28" i="1"/>
  <c r="E25" i="1"/>
  <c r="F25" i="1"/>
  <c r="E32" i="1"/>
  <c r="F32" i="1"/>
  <c r="G32" i="1"/>
  <c r="I32" i="1"/>
  <c r="E37" i="1"/>
  <c r="F37" i="1"/>
  <c r="G37" i="1"/>
  <c r="J37" i="1"/>
  <c r="E31" i="1"/>
  <c r="F31" i="1"/>
  <c r="E22" i="1"/>
  <c r="F22" i="1"/>
  <c r="G22" i="1"/>
  <c r="I22" i="1"/>
  <c r="E43" i="1"/>
  <c r="F43" i="1"/>
  <c r="G43" i="1"/>
  <c r="K43" i="1"/>
  <c r="E26" i="1"/>
  <c r="F26" i="1"/>
  <c r="G26" i="1"/>
  <c r="H26" i="1"/>
  <c r="E28" i="1"/>
  <c r="F28" i="1"/>
  <c r="G21" i="1"/>
  <c r="G25" i="1"/>
  <c r="I25" i="1"/>
  <c r="E39" i="1"/>
  <c r="F39" i="1"/>
  <c r="G39" i="1"/>
  <c r="J39" i="1"/>
  <c r="E33" i="1"/>
  <c r="F33" i="1"/>
  <c r="G33" i="1"/>
  <c r="I33" i="1"/>
  <c r="G27" i="1"/>
  <c r="I27" i="1"/>
  <c r="E24" i="1"/>
  <c r="F24" i="1"/>
  <c r="G24" i="1"/>
  <c r="I24" i="1"/>
  <c r="E45" i="1"/>
  <c r="F45" i="1"/>
  <c r="G45" i="1"/>
  <c r="K45" i="1"/>
  <c r="G38" i="1"/>
  <c r="J38" i="1"/>
  <c r="E36" i="1"/>
  <c r="F36" i="1"/>
  <c r="G36" i="1"/>
  <c r="J36" i="1"/>
  <c r="E30" i="1"/>
  <c r="F30" i="1"/>
  <c r="G30" i="1"/>
  <c r="I30" i="1"/>
  <c r="G23" i="1"/>
  <c r="I23" i="1"/>
  <c r="E21" i="1"/>
  <c r="F21" i="1"/>
  <c r="G34" i="1"/>
  <c r="I34" i="1"/>
  <c r="G44" i="1"/>
  <c r="K44" i="1"/>
  <c r="E41" i="1"/>
  <c r="F41" i="1"/>
  <c r="G41" i="1"/>
  <c r="J41" i="1"/>
  <c r="E42" i="1"/>
  <c r="F42" i="1"/>
  <c r="G42" i="1"/>
  <c r="K42" i="1"/>
  <c r="G29" i="1"/>
  <c r="I29" i="1"/>
  <c r="I21" i="1"/>
  <c r="E11" i="2"/>
  <c r="E17" i="2"/>
  <c r="E28" i="2"/>
  <c r="E13" i="2"/>
  <c r="E16" i="2"/>
  <c r="E19" i="2"/>
  <c r="E30" i="2"/>
  <c r="E20" i="2"/>
  <c r="E27" i="2"/>
  <c r="E24" i="2"/>
  <c r="E33" i="2"/>
  <c r="E21" i="2"/>
  <c r="E15" i="2"/>
  <c r="E12" i="2"/>
  <c r="E31" i="2"/>
  <c r="F15" i="1" l="1"/>
  <c r="C11" i="1"/>
  <c r="O49" i="1" s="1"/>
  <c r="K48" i="1"/>
  <c r="C12" i="1"/>
  <c r="C16" i="1" s="1"/>
  <c r="D18" i="1" s="1"/>
  <c r="O29" i="1" l="1"/>
  <c r="O22" i="1"/>
  <c r="O24" i="1"/>
  <c r="O37" i="1"/>
  <c r="O36" i="1"/>
  <c r="O40" i="1"/>
  <c r="O44" i="1"/>
  <c r="C15" i="1"/>
  <c r="O38" i="1"/>
  <c r="O45" i="1"/>
  <c r="O28" i="1"/>
  <c r="O21" i="1"/>
  <c r="O48" i="1"/>
  <c r="O41" i="1"/>
  <c r="O35" i="1"/>
  <c r="O34" i="1"/>
  <c r="O25" i="1"/>
  <c r="O32" i="1"/>
  <c r="O39" i="1"/>
  <c r="O47" i="1"/>
  <c r="O43" i="1"/>
  <c r="O23" i="1"/>
  <c r="O42" i="1"/>
  <c r="O46" i="1"/>
  <c r="O31" i="1"/>
  <c r="O33" i="1"/>
  <c r="O27" i="1"/>
  <c r="O26" i="1"/>
  <c r="O30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<sst xmlns="http://schemas.openxmlformats.org/spreadsheetml/2006/main" count="293" uniqueCount="162">
  <si>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</si>
  <si>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</si>
  <si>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</si>
  <si>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</si>
  <si>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</si>
  <si>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</si>
  <si>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</si>
  <si>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</si>
  <si>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</si>
  <si>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</si>
  <si>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</si>
  <si>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</si>
  <si>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</si>
  <si>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</si>
  <si>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</si>
  <si>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</si>
  <si>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</si>
  <si>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</si>
  <si>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</si>
  <si>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</si>
  <si>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</si>
  <si>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</si>
  <si>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</si>
  <si>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</si>
  <si>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</si>
  <si>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</si>
  <si>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</si>
  <si>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</si>
  <si>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Vandebroere J</t>
  </si>
  <si>
    <t>BBSAG Bull.112</t>
  </si>
  <si>
    <t>B</t>
  </si>
  <si>
    <t>Vandenbroere J</t>
  </si>
  <si>
    <t>BBSAG Bull.116</t>
  </si>
  <si>
    <t>IBVS 4888</t>
  </si>
  <si>
    <t>I</t>
  </si>
  <si>
    <t>IBVS 4712</t>
  </si>
  <si>
    <t>IBVS 4472</t>
  </si>
  <si>
    <t>IBVS 5583</t>
  </si>
  <si>
    <t>EA/SD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</si>
  <si>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</si>
  <si>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</si>
  <si>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</si>
  <si>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</si>
  <si>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</si>
  <si>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</si>
  <si>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OEJV 0160</t>
  </si>
  <si>
    <t>DK Sct / GSC 5126-4091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</si>
  <si>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</si>
  <si>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</si>
  <si>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</si>
  <si>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</si>
  <si>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</si>
  <si>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</si>
  <si>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</si>
  <si>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</si>
  <si>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</si>
  <si>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</si>
  <si>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</si>
  <si>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2427902.948 </t>
  </si>
  <si>
    <t> 10.04.1935 10:45 </t>
  </si>
  <si>
    <t> 0.073 </t>
  </si>
  <si>
    <t>P </t>
  </si>
  <si>
    <t> G.A.Bakos </t>
  </si>
  <si>
    <t> BAN 10.285 </t>
  </si>
  <si>
    <t>2427957.754 </t>
  </si>
  <si>
    <t> 04.06.1935 06:05 </t>
  </si>
  <si>
    <t> 0.080 </t>
  </si>
  <si>
    <t>2427963.821 </t>
  </si>
  <si>
    <t> 10.06.1935 07:42 </t>
  </si>
  <si>
    <t> 0.059 </t>
  </si>
  <si>
    <t>2427984.512 </t>
  </si>
  <si>
    <t> 01.07.1935 00:17 </t>
  </si>
  <si>
    <t> 0.048 </t>
  </si>
  <si>
    <t>2428013.741 </t>
  </si>
  <si>
    <t> 30.07.1935 05:47 </t>
  </si>
  <si>
    <t> 0.051 </t>
  </si>
  <si>
    <t>2428755.355 </t>
  </si>
  <si>
    <t> 09.08.1937 20:31 </t>
  </si>
  <si>
    <t>2428833.290 </t>
  </si>
  <si>
    <t> 26.10.1937 18:57 </t>
  </si>
  <si>
    <t> 0.058 </t>
  </si>
  <si>
    <t>2429074.359 </t>
  </si>
  <si>
    <t> 24.06.1938 20:36 </t>
  </si>
  <si>
    <t> 0.014 </t>
  </si>
  <si>
    <t>2429108.484 </t>
  </si>
  <si>
    <t> 28.07.1938 23:36 </t>
  </si>
  <si>
    <t> 0.042 </t>
  </si>
  <si>
    <t>2429141.341 </t>
  </si>
  <si>
    <t> 30.08.1938 20:11 </t>
  </si>
  <si>
    <t> 0.020 </t>
  </si>
  <si>
    <t>2429399.546 </t>
  </si>
  <si>
    <t> 16.05.1939 01:06 </t>
  </si>
  <si>
    <t> 0.063 </t>
  </si>
  <si>
    <t>2429410.467 </t>
  </si>
  <si>
    <t> 26.05.1939 23:12 </t>
  </si>
  <si>
    <t> 0.025 </t>
  </si>
  <si>
    <t>2429438.468 </t>
  </si>
  <si>
    <t> 23.06.1939 23:13 </t>
  </si>
  <si>
    <t> 0.018 </t>
  </si>
  <si>
    <t>2450276.501 </t>
  </si>
  <si>
    <t> 12.07.1996 00:01 </t>
  </si>
  <si>
    <t> -1.202 </t>
  </si>
  <si>
    <t>V </t>
  </si>
  <si>
    <t> J.Vandenbroere </t>
  </si>
  <si>
    <t> BBS 112 </t>
  </si>
  <si>
    <t>2450287.4765 </t>
  </si>
  <si>
    <t> 22.07.1996 23:26 </t>
  </si>
  <si>
    <t> -1.1867 </t>
  </si>
  <si>
    <t>E </t>
  </si>
  <si>
    <t>o</t>
  </si>
  <si>
    <t> W.Kleikamp </t>
  </si>
  <si>
    <t>BAVM 99 </t>
  </si>
  <si>
    <t>2450634.512 </t>
  </si>
  <si>
    <t> 05.07.1997 00:17 </t>
  </si>
  <si>
    <t> -1.208 </t>
  </si>
  <si>
    <t> BBS 116 </t>
  </si>
  <si>
    <t>2451036.3865 </t>
  </si>
  <si>
    <t> 10.08.1998 21:16 </t>
  </si>
  <si>
    <t> -1.1892 </t>
  </si>
  <si>
    <t>?</t>
  </si>
  <si>
    <t> J.Safar </t>
  </si>
  <si>
    <t>IBVS 4888 </t>
  </si>
  <si>
    <t>2451036.3879 </t>
  </si>
  <si>
    <t> 10.08.1998 21:18 </t>
  </si>
  <si>
    <t> -1.1878 </t>
  </si>
  <si>
    <t>BAVM 118 </t>
  </si>
  <si>
    <t>2452837.4255 </t>
  </si>
  <si>
    <t> 16.07.2003 22:12 </t>
  </si>
  <si>
    <t> -1.1936 </t>
  </si>
  <si>
    <t> M.Zejda </t>
  </si>
  <si>
    <t>IBVS 5583 </t>
  </si>
  <si>
    <t>2454319.4127 </t>
  </si>
  <si>
    <t> 06.08.2007 21:54 </t>
  </si>
  <si>
    <t> -1.2008 </t>
  </si>
  <si>
    <t>C </t>
  </si>
  <si>
    <t>-I</t>
  </si>
  <si>
    <t> F.Agerer </t>
  </si>
  <si>
    <t>BAVM 193 </t>
  </si>
  <si>
    <t>2455740.50461 </t>
  </si>
  <si>
    <t> 28.06.2011 00:06 </t>
  </si>
  <si>
    <t>22161</t>
  </si>
  <si>
    <t> -1.21617 </t>
  </si>
  <si>
    <t>R</t>
  </si>
  <si>
    <t> M.Lehky </t>
  </si>
  <si>
    <t>OEJV 0160 </t>
  </si>
  <si>
    <t>2455740.50502 </t>
  </si>
  <si>
    <t> 28.06.2011 00:07 </t>
  </si>
  <si>
    <t> -1.21576 </t>
  </si>
  <si>
    <t>2455740.5055 </t>
  </si>
  <si>
    <t> -1.2153 </t>
  </si>
  <si>
    <t>JAVSO 49, 108</t>
  </si>
  <si>
    <t>JAVSO 49, 256</t>
  </si>
  <si>
    <t>JAAVSO, 50, 255</t>
  </si>
  <si>
    <t>vis?</t>
  </si>
  <si>
    <t>JAAVSO52#1</t>
  </si>
  <si>
    <t>Add cycle</t>
  </si>
  <si>
    <t>Old Cycle</t>
  </si>
  <si>
    <t>Next ToM-P</t>
  </si>
  <si>
    <t>Next ToM-S</t>
  </si>
  <si>
    <t>11.80-12.90</t>
  </si>
  <si>
    <t xml:space="preserve">Mag p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</si>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</sst>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6" xfId="0" applyBorder="1">
      <alignment vertical="top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3" xfId="0" applyBorder="1">
      <alignment vertical="top"/>
    </xf>
    <xf numFmtId="0" fontId="8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6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6" fillId="2" borderId="13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4" fillId="0" borderId="0" xfId="0" applyFon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left"/>
    </xf>
    <xf numFmtId="0" fontId="0" fillId="0" borderId="14" xfId="0" applyBorder="1">
      <alignment vertical="top"/>
    </xf>
    <xf numFmtId="0" fontId="20" fillId="0" borderId="17" xfId="0" applyFont="1" applyBorder="1" applyAlignment="1">
      <alignment horizontal="right" vertical="center"/>
    </xf>
    <xf numFmtId="22" fontId="20" fillId="0" borderId="17" xfId="0" applyNumberFormat="1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22" fontId="21" fillId="0" borderId="18" xfId="0" applyNumberFormat="1" applyFont="1" applyBorder="1" applyAlignment="1">
      <alignment horizontal="right" vertical="center"/>
    </xf>
    <xf numFmtId="22" fontId="21" fillId="0" borderId="20" xfId="0" applyNumberFormat="1" applyFont="1" applyBorder="1" applyAlignment="1">
      <alignment horizontal="right" vertical="center"/>
    </xf>
    <xf numFmtId="0" fontId="8" fillId="0" borderId="0" xfId="0" applyFon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Sct - O-C Diagr.</a:t>
            </a:r>
          </a:p>
        </c:rich>
      </c:tx>
      <c:layout>
        <c:manualLayout>
          <c:xMode val="edge"/>
          <c:yMode val="edge"/>
          <c:x val="0.3863642726477372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27291559084339"/>
          <c:y val="0.15"/>
          <c:w val="0.82727395134048198"/>
          <c:h val="0.65312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-700</c:v>
                </c:pt>
                <c:pt idx="1">
                  <c:v>-655</c:v>
                </c:pt>
                <c:pt idx="2">
                  <c:v>-650</c:v>
                </c:pt>
                <c:pt idx="3">
                  <c:v>-633</c:v>
                </c:pt>
                <c:pt idx="4">
                  <c:v>-609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262</c:v>
                </c:pt>
                <c:pt idx="9">
                  <c:v>290</c:v>
                </c:pt>
                <c:pt idx="10">
                  <c:v>317</c:v>
                </c:pt>
                <c:pt idx="11">
                  <c:v>529</c:v>
                </c:pt>
                <c:pt idx="12">
                  <c:v>538</c:v>
                </c:pt>
                <c:pt idx="13">
                  <c:v>561</c:v>
                </c:pt>
                <c:pt idx="14">
                  <c:v>17673</c:v>
                </c:pt>
                <c:pt idx="15">
                  <c:v>17682</c:v>
                </c:pt>
                <c:pt idx="16">
                  <c:v>17967</c:v>
                </c:pt>
                <c:pt idx="17">
                  <c:v>18297</c:v>
                </c:pt>
                <c:pt idx="18">
                  <c:v>18297</c:v>
                </c:pt>
                <c:pt idx="19">
                  <c:v>19776</c:v>
                </c:pt>
                <c:pt idx="20">
                  <c:v>19776</c:v>
                </c:pt>
                <c:pt idx="21">
                  <c:v>20993</c:v>
                </c:pt>
                <c:pt idx="22">
                  <c:v>22160</c:v>
                </c:pt>
                <c:pt idx="23">
                  <c:v>22160</c:v>
                </c:pt>
                <c:pt idx="24">
                  <c:v>22160</c:v>
                </c:pt>
                <c:pt idx="25">
                  <c:v>24903</c:v>
                </c:pt>
                <c:pt idx="26">
                  <c:v>25177</c:v>
                </c:pt>
                <c:pt idx="27">
                  <c:v>25485</c:v>
                </c:pt>
                <c:pt idx="28">
                  <c:v>25797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8E-4F57-98DA-93EF12E039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-700</c:v>
                </c:pt>
                <c:pt idx="1">
                  <c:v>-655</c:v>
                </c:pt>
                <c:pt idx="2">
                  <c:v>-650</c:v>
                </c:pt>
                <c:pt idx="3">
                  <c:v>-633</c:v>
                </c:pt>
                <c:pt idx="4">
                  <c:v>-609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262</c:v>
                </c:pt>
                <c:pt idx="9">
                  <c:v>290</c:v>
                </c:pt>
                <c:pt idx="10">
                  <c:v>317</c:v>
                </c:pt>
                <c:pt idx="11">
                  <c:v>529</c:v>
                </c:pt>
                <c:pt idx="12">
                  <c:v>538</c:v>
                </c:pt>
                <c:pt idx="13">
                  <c:v>561</c:v>
                </c:pt>
                <c:pt idx="14">
                  <c:v>17673</c:v>
                </c:pt>
                <c:pt idx="15">
                  <c:v>17682</c:v>
                </c:pt>
                <c:pt idx="16">
                  <c:v>17967</c:v>
                </c:pt>
                <c:pt idx="17">
                  <c:v>18297</c:v>
                </c:pt>
                <c:pt idx="18">
                  <c:v>18297</c:v>
                </c:pt>
                <c:pt idx="19">
                  <c:v>19776</c:v>
                </c:pt>
                <c:pt idx="20">
                  <c:v>19776</c:v>
                </c:pt>
                <c:pt idx="21">
                  <c:v>20993</c:v>
                </c:pt>
                <c:pt idx="22">
                  <c:v>22160</c:v>
                </c:pt>
                <c:pt idx="23">
                  <c:v>22160</c:v>
                </c:pt>
                <c:pt idx="24">
                  <c:v>22160</c:v>
                </c:pt>
                <c:pt idx="25">
                  <c:v>24903</c:v>
                </c:pt>
                <c:pt idx="26">
                  <c:v>25177</c:v>
                </c:pt>
                <c:pt idx="27">
                  <c:v>25485</c:v>
                </c:pt>
                <c:pt idx="28">
                  <c:v>25797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7.2800000001734588E-2</c:v>
                </c:pt>
                <c:pt idx="1">
                  <c:v>8.0320000000938307E-2</c:v>
                </c:pt>
                <c:pt idx="2">
                  <c:v>5.8600000000296859E-2</c:v>
                </c:pt>
                <c:pt idx="3">
                  <c:v>4.7952000000805128E-2</c:v>
                </c:pt>
                <c:pt idx="4">
                  <c:v>5.1096000002871733E-2</c:v>
                </c:pt>
                <c:pt idx="6">
                  <c:v>5.9000000001105946E-2</c:v>
                </c:pt>
                <c:pt idx="7">
                  <c:v>5.8384000003570691E-2</c:v>
                </c:pt>
                <c:pt idx="8">
                  <c:v>1.4072000001760898E-2</c:v>
                </c:pt>
                <c:pt idx="9">
                  <c:v>4.2240000002493616E-2</c:v>
                </c:pt>
                <c:pt idx="10">
                  <c:v>2.0152000000962289E-2</c:v>
                </c:pt>
                <c:pt idx="11">
                  <c:v>6.3423999999940861E-2</c:v>
                </c:pt>
                <c:pt idx="12">
                  <c:v>2.4728000000322936E-2</c:v>
                </c:pt>
                <c:pt idx="13">
                  <c:v>1.7616000000998611E-2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8E-4F57-98DA-93EF12E039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-700</c:v>
                </c:pt>
                <c:pt idx="1">
                  <c:v>-655</c:v>
                </c:pt>
                <c:pt idx="2">
                  <c:v>-650</c:v>
                </c:pt>
                <c:pt idx="3">
                  <c:v>-633</c:v>
                </c:pt>
                <c:pt idx="4">
                  <c:v>-609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262</c:v>
                </c:pt>
                <c:pt idx="9">
                  <c:v>290</c:v>
                </c:pt>
                <c:pt idx="10">
                  <c:v>317</c:v>
                </c:pt>
                <c:pt idx="11">
                  <c:v>529</c:v>
                </c:pt>
                <c:pt idx="12">
                  <c:v>538</c:v>
                </c:pt>
                <c:pt idx="13">
                  <c:v>561</c:v>
                </c:pt>
                <c:pt idx="14">
                  <c:v>17673</c:v>
                </c:pt>
                <c:pt idx="15">
                  <c:v>17682</c:v>
                </c:pt>
                <c:pt idx="16">
                  <c:v>17967</c:v>
                </c:pt>
                <c:pt idx="17">
                  <c:v>18297</c:v>
                </c:pt>
                <c:pt idx="18">
                  <c:v>18297</c:v>
                </c:pt>
                <c:pt idx="19">
                  <c:v>19776</c:v>
                </c:pt>
                <c:pt idx="20">
                  <c:v>19776</c:v>
                </c:pt>
                <c:pt idx="21">
                  <c:v>20993</c:v>
                </c:pt>
                <c:pt idx="22">
                  <c:v>22160</c:v>
                </c:pt>
                <c:pt idx="23">
                  <c:v>22160</c:v>
                </c:pt>
                <c:pt idx="24">
                  <c:v>22160</c:v>
                </c:pt>
                <c:pt idx="25">
                  <c:v>24903</c:v>
                </c:pt>
                <c:pt idx="26">
                  <c:v>25177</c:v>
                </c:pt>
                <c:pt idx="27">
                  <c:v>25485</c:v>
                </c:pt>
                <c:pt idx="28">
                  <c:v>25797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14">
                  <c:v>1.5288000002328772E-2</c:v>
                </c:pt>
                <c:pt idx="15">
                  <c:v>3.1091999997443054E-2</c:v>
                </c:pt>
                <c:pt idx="16">
                  <c:v>9.5520000031683594E-3</c:v>
                </c:pt>
                <c:pt idx="17">
                  <c:v>2.8532000003906433E-2</c:v>
                </c:pt>
                <c:pt idx="18">
                  <c:v>2.9932000004919246E-2</c:v>
                </c:pt>
                <c:pt idx="19">
                  <c:v>2.4155999999493361E-2</c:v>
                </c:pt>
                <c:pt idx="20">
                  <c:v>2.4155999999493361E-2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8E-4F57-98DA-93EF12E039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-700</c:v>
                </c:pt>
                <c:pt idx="1">
                  <c:v>-655</c:v>
                </c:pt>
                <c:pt idx="2">
                  <c:v>-650</c:v>
                </c:pt>
                <c:pt idx="3">
                  <c:v>-633</c:v>
                </c:pt>
                <c:pt idx="4">
                  <c:v>-609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262</c:v>
                </c:pt>
                <c:pt idx="9">
                  <c:v>290</c:v>
                </c:pt>
                <c:pt idx="10">
                  <c:v>317</c:v>
                </c:pt>
                <c:pt idx="11">
                  <c:v>529</c:v>
                </c:pt>
                <c:pt idx="12">
                  <c:v>538</c:v>
                </c:pt>
                <c:pt idx="13">
                  <c:v>561</c:v>
                </c:pt>
                <c:pt idx="14">
                  <c:v>17673</c:v>
                </c:pt>
                <c:pt idx="15">
                  <c:v>17682</c:v>
                </c:pt>
                <c:pt idx="16">
                  <c:v>17967</c:v>
                </c:pt>
                <c:pt idx="17">
                  <c:v>18297</c:v>
                </c:pt>
                <c:pt idx="18">
                  <c:v>18297</c:v>
                </c:pt>
                <c:pt idx="19">
                  <c:v>19776</c:v>
                </c:pt>
                <c:pt idx="20">
                  <c:v>19776</c:v>
                </c:pt>
                <c:pt idx="21">
                  <c:v>20993</c:v>
                </c:pt>
                <c:pt idx="22">
                  <c:v>22160</c:v>
                </c:pt>
                <c:pt idx="23">
                  <c:v>22160</c:v>
                </c:pt>
                <c:pt idx="24">
                  <c:v>22160</c:v>
                </c:pt>
                <c:pt idx="25">
                  <c:v>24903</c:v>
                </c:pt>
                <c:pt idx="26">
                  <c:v>25177</c:v>
                </c:pt>
                <c:pt idx="27">
                  <c:v>25485</c:v>
                </c:pt>
                <c:pt idx="28">
                  <c:v>25797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1">
                  <c:v>1.6908000005059876E-2</c:v>
                </c:pt>
                <c:pt idx="22">
                  <c:v>1.5700000076321885E-3</c:v>
                </c:pt>
                <c:pt idx="23">
                  <c:v>1.9800000009126961E-3</c:v>
                </c:pt>
                <c:pt idx="24">
                  <c:v>2.4600000033387914E-3</c:v>
                </c:pt>
                <c:pt idx="25">
                  <c:v>3.9680000045336783E-3</c:v>
                </c:pt>
                <c:pt idx="26">
                  <c:v>4.7120000017457642E-3</c:v>
                </c:pt>
                <c:pt idx="27">
                  <c:v>3.0600000027334318E-3</c:v>
                </c:pt>
                <c:pt idx="28">
                  <c:v>-9.6800000028451905E-4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8E-4F57-98DA-93EF12E039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-700</c:v>
                </c:pt>
                <c:pt idx="1">
                  <c:v>-655</c:v>
                </c:pt>
                <c:pt idx="2">
                  <c:v>-650</c:v>
                </c:pt>
                <c:pt idx="3">
                  <c:v>-633</c:v>
                </c:pt>
                <c:pt idx="4">
                  <c:v>-609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262</c:v>
                </c:pt>
                <c:pt idx="9">
                  <c:v>290</c:v>
                </c:pt>
                <c:pt idx="10">
                  <c:v>317</c:v>
                </c:pt>
                <c:pt idx="11">
                  <c:v>529</c:v>
                </c:pt>
                <c:pt idx="12">
                  <c:v>538</c:v>
                </c:pt>
                <c:pt idx="13">
                  <c:v>561</c:v>
                </c:pt>
                <c:pt idx="14">
                  <c:v>17673</c:v>
                </c:pt>
                <c:pt idx="15">
                  <c:v>17682</c:v>
                </c:pt>
                <c:pt idx="16">
                  <c:v>17967</c:v>
                </c:pt>
                <c:pt idx="17">
                  <c:v>18297</c:v>
                </c:pt>
                <c:pt idx="18">
                  <c:v>18297</c:v>
                </c:pt>
                <c:pt idx="19">
                  <c:v>19776</c:v>
                </c:pt>
                <c:pt idx="20">
                  <c:v>19776</c:v>
                </c:pt>
                <c:pt idx="21">
                  <c:v>20993</c:v>
                </c:pt>
                <c:pt idx="22">
                  <c:v>22160</c:v>
                </c:pt>
                <c:pt idx="23">
                  <c:v>22160</c:v>
                </c:pt>
                <c:pt idx="24">
                  <c:v>22160</c:v>
                </c:pt>
                <c:pt idx="25">
                  <c:v>24903</c:v>
                </c:pt>
                <c:pt idx="26">
                  <c:v>25177</c:v>
                </c:pt>
                <c:pt idx="27">
                  <c:v>25485</c:v>
                </c:pt>
                <c:pt idx="28">
                  <c:v>25797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8E-4F57-98DA-93EF12E039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-700</c:v>
                </c:pt>
                <c:pt idx="1">
                  <c:v>-655</c:v>
                </c:pt>
                <c:pt idx="2">
                  <c:v>-650</c:v>
                </c:pt>
                <c:pt idx="3">
                  <c:v>-633</c:v>
                </c:pt>
                <c:pt idx="4">
                  <c:v>-609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262</c:v>
                </c:pt>
                <c:pt idx="9">
                  <c:v>290</c:v>
                </c:pt>
                <c:pt idx="10">
                  <c:v>317</c:v>
                </c:pt>
                <c:pt idx="11">
                  <c:v>529</c:v>
                </c:pt>
                <c:pt idx="12">
                  <c:v>538</c:v>
                </c:pt>
                <c:pt idx="13">
                  <c:v>561</c:v>
                </c:pt>
                <c:pt idx="14">
                  <c:v>17673</c:v>
                </c:pt>
                <c:pt idx="15">
                  <c:v>17682</c:v>
                </c:pt>
                <c:pt idx="16">
                  <c:v>17967</c:v>
                </c:pt>
                <c:pt idx="17">
                  <c:v>18297</c:v>
                </c:pt>
                <c:pt idx="18">
                  <c:v>18297</c:v>
                </c:pt>
                <c:pt idx="19">
                  <c:v>19776</c:v>
                </c:pt>
                <c:pt idx="20">
                  <c:v>19776</c:v>
                </c:pt>
                <c:pt idx="21">
                  <c:v>20993</c:v>
                </c:pt>
                <c:pt idx="22">
                  <c:v>22160</c:v>
                </c:pt>
                <c:pt idx="23">
                  <c:v>22160</c:v>
                </c:pt>
                <c:pt idx="24">
                  <c:v>22160</c:v>
                </c:pt>
                <c:pt idx="25">
                  <c:v>24903</c:v>
                </c:pt>
                <c:pt idx="26">
                  <c:v>25177</c:v>
                </c:pt>
                <c:pt idx="27">
                  <c:v>25485</c:v>
                </c:pt>
                <c:pt idx="28">
                  <c:v>25797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8E-4F57-98DA-93EF12E039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5">
                    <c:v>0</c:v>
                  </c:pt>
                  <c:pt idx="14">
                    <c:v>8.0000000000000002E-3</c:v>
                  </c:pt>
                  <c:pt idx="15">
                    <c:v>0</c:v>
                  </c:pt>
                  <c:pt idx="16">
                    <c:v>5.0000000000000001E-3</c:v>
                  </c:pt>
                  <c:pt idx="17">
                    <c:v>3.0000000000000001E-3</c:v>
                  </c:pt>
                  <c:pt idx="18">
                    <c:v>4.0000000000000002E-4</c:v>
                  </c:pt>
                  <c:pt idx="19">
                    <c:v>3.7000000000000002E-3</c:v>
                  </c:pt>
                  <c:pt idx="20">
                    <c:v>3.7000000000000002E-3</c:v>
                  </c:pt>
                  <c:pt idx="22">
                    <c:v>5.9999999999999995E-4</c:v>
                  </c:pt>
                  <c:pt idx="23">
                    <c:v>5.9999999999999995E-4</c:v>
                  </c:pt>
                  <c:pt idx="24">
                    <c:v>1E-3</c:v>
                  </c:pt>
                  <c:pt idx="25">
                    <c:v>5.9999999999999995E-4</c:v>
                  </c:pt>
                  <c:pt idx="26">
                    <c:v>4.0000000000000002E-4</c:v>
                  </c:pt>
                  <c:pt idx="27">
                    <c:v>5.0000000000000001E-4</c:v>
                  </c:pt>
                  <c:pt idx="2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-700</c:v>
                </c:pt>
                <c:pt idx="1">
                  <c:v>-655</c:v>
                </c:pt>
                <c:pt idx="2">
                  <c:v>-650</c:v>
                </c:pt>
                <c:pt idx="3">
                  <c:v>-633</c:v>
                </c:pt>
                <c:pt idx="4">
                  <c:v>-609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262</c:v>
                </c:pt>
                <c:pt idx="9">
                  <c:v>290</c:v>
                </c:pt>
                <c:pt idx="10">
                  <c:v>317</c:v>
                </c:pt>
                <c:pt idx="11">
                  <c:v>529</c:v>
                </c:pt>
                <c:pt idx="12">
                  <c:v>538</c:v>
                </c:pt>
                <c:pt idx="13">
                  <c:v>561</c:v>
                </c:pt>
                <c:pt idx="14">
                  <c:v>17673</c:v>
                </c:pt>
                <c:pt idx="15">
                  <c:v>17682</c:v>
                </c:pt>
                <c:pt idx="16">
                  <c:v>17967</c:v>
                </c:pt>
                <c:pt idx="17">
                  <c:v>18297</c:v>
                </c:pt>
                <c:pt idx="18">
                  <c:v>18297</c:v>
                </c:pt>
                <c:pt idx="19">
                  <c:v>19776</c:v>
                </c:pt>
                <c:pt idx="20">
                  <c:v>19776</c:v>
                </c:pt>
                <c:pt idx="21">
                  <c:v>20993</c:v>
                </c:pt>
                <c:pt idx="22">
                  <c:v>22160</c:v>
                </c:pt>
                <c:pt idx="23">
                  <c:v>22160</c:v>
                </c:pt>
                <c:pt idx="24">
                  <c:v>22160</c:v>
                </c:pt>
                <c:pt idx="25">
                  <c:v>24903</c:v>
                </c:pt>
                <c:pt idx="26">
                  <c:v>25177</c:v>
                </c:pt>
                <c:pt idx="27">
                  <c:v>25485</c:v>
                </c:pt>
                <c:pt idx="28">
                  <c:v>25797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8E-4F57-98DA-93EF12E039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-700</c:v>
                </c:pt>
                <c:pt idx="1">
                  <c:v>-655</c:v>
                </c:pt>
                <c:pt idx="2">
                  <c:v>-650</c:v>
                </c:pt>
                <c:pt idx="3">
                  <c:v>-633</c:v>
                </c:pt>
                <c:pt idx="4">
                  <c:v>-609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262</c:v>
                </c:pt>
                <c:pt idx="9">
                  <c:v>290</c:v>
                </c:pt>
                <c:pt idx="10">
                  <c:v>317</c:v>
                </c:pt>
                <c:pt idx="11">
                  <c:v>529</c:v>
                </c:pt>
                <c:pt idx="12">
                  <c:v>538</c:v>
                </c:pt>
                <c:pt idx="13">
                  <c:v>561</c:v>
                </c:pt>
                <c:pt idx="14">
                  <c:v>17673</c:v>
                </c:pt>
                <c:pt idx="15">
                  <c:v>17682</c:v>
                </c:pt>
                <c:pt idx="16">
                  <c:v>17967</c:v>
                </c:pt>
                <c:pt idx="17">
                  <c:v>18297</c:v>
                </c:pt>
                <c:pt idx="18">
                  <c:v>18297</c:v>
                </c:pt>
                <c:pt idx="19">
                  <c:v>19776</c:v>
                </c:pt>
                <c:pt idx="20">
                  <c:v>19776</c:v>
                </c:pt>
                <c:pt idx="21">
                  <c:v>20993</c:v>
                </c:pt>
                <c:pt idx="22">
                  <c:v>22160</c:v>
                </c:pt>
                <c:pt idx="23">
                  <c:v>22160</c:v>
                </c:pt>
                <c:pt idx="24">
                  <c:v>22160</c:v>
                </c:pt>
                <c:pt idx="25">
                  <c:v>24903</c:v>
                </c:pt>
                <c:pt idx="26">
                  <c:v>25177</c:v>
                </c:pt>
                <c:pt idx="27">
                  <c:v>25485</c:v>
                </c:pt>
                <c:pt idx="28">
                  <c:v>25797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4.5539824679360075E-2</c:v>
                </c:pt>
                <c:pt idx="1">
                  <c:v>4.5471392841944007E-2</c:v>
                </c:pt>
                <c:pt idx="2">
                  <c:v>4.5463789304453335E-2</c:v>
                </c:pt>
                <c:pt idx="3">
                  <c:v>4.5437937276985044E-2</c:v>
                </c:pt>
                <c:pt idx="4">
                  <c:v>4.5401440297029812E-2</c:v>
                </c:pt>
                <c:pt idx="5">
                  <c:v>4.4475329430665719E-2</c:v>
                </c:pt>
                <c:pt idx="6">
                  <c:v>4.4475329430665719E-2</c:v>
                </c:pt>
                <c:pt idx="7">
                  <c:v>4.4378004150785091E-2</c:v>
                </c:pt>
                <c:pt idx="8">
                  <c:v>4.4076904066154401E-2</c:v>
                </c:pt>
                <c:pt idx="9">
                  <c:v>4.4034324256206632E-2</c:v>
                </c:pt>
                <c:pt idx="10">
                  <c:v>4.399326515375699E-2</c:v>
                </c:pt>
                <c:pt idx="11">
                  <c:v>4.3670875164152412E-2</c:v>
                </c:pt>
                <c:pt idx="12">
                  <c:v>4.3657188796669202E-2</c:v>
                </c:pt>
                <c:pt idx="13">
                  <c:v>4.3622212524212098E-2</c:v>
                </c:pt>
                <c:pt idx="14">
                  <c:v>1.759986581612951E-2</c:v>
                </c:pt>
                <c:pt idx="15">
                  <c:v>1.7586179448646298E-2</c:v>
                </c:pt>
                <c:pt idx="16">
                  <c:v>1.7152777811677882E-2</c:v>
                </c:pt>
                <c:pt idx="17">
                  <c:v>1.6650944337293399E-2</c:v>
                </c:pt>
                <c:pt idx="18">
                  <c:v>1.6650944337293399E-2</c:v>
                </c:pt>
                <c:pt idx="19">
                  <c:v>1.4401817947552041E-2</c:v>
                </c:pt>
                <c:pt idx="20">
                  <c:v>1.4401817947552041E-2</c:v>
                </c:pt>
                <c:pt idx="21">
                  <c:v>1.2551116922321998E-2</c:v>
                </c:pt>
                <c:pt idx="22">
                  <c:v>1.0776451271998694E-2</c:v>
                </c:pt>
                <c:pt idx="23">
                  <c:v>1.0776451271998694E-2</c:v>
                </c:pt>
                <c:pt idx="24">
                  <c:v>1.0776451271998694E-2</c:v>
                </c:pt>
                <c:pt idx="25">
                  <c:v>6.6051506046149525E-3</c:v>
                </c:pt>
                <c:pt idx="26">
                  <c:v>6.1884767501260221E-3</c:v>
                </c:pt>
                <c:pt idx="27">
                  <c:v>5.7200988407005021E-3</c:v>
                </c:pt>
                <c:pt idx="28">
                  <c:v>5.2456381012824446E-3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8E-4F57-98DA-93EF12E03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464480"/>
        <c:axId val="1"/>
      </c:scatterChart>
      <c:valAx>
        <c:axId val="723464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1291656724733"/>
              <c:y val="0.8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84848484848485E-2"/>
              <c:y val="0.381249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464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7881969299292"/>
          <c:y val="0.91874999999999996"/>
          <c:w val="0.736364749860812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0</xdr:rowOff>
    </xdr:from>
    <xdr:to>
      <xdr:col>18</xdr:col>
      <xdr:colOff>609599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442F830-45AE-A497-6937-0BF227B28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118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bav-astro.de/sfs/BAVM_link.php?BAVMnr=99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08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5.140625" style="5" customWidth="1"/>
    <col min="3" max="3" width="11.85546875" customWidth="1"/>
    <col min="4" max="4" width="9.42578125" customWidth="1"/>
    <col min="5" max="5" width="11.28515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x14ac:dyDescent="0.2">
      <c r="A2" t="s">
        <v>24</v>
      </c>
      <c r="B2" s="13" t="s">
        <v>38</v>
      </c>
    </row>
    <row r="4" spans="1:6" x14ac:dyDescent="0.2">
      <c r="A4" s="7" t="s">
        <v>0</v>
      </c>
      <c r="C4" s="3">
        <v>28755.295999999998</v>
      </c>
      <c r="D4" s="4">
        <v>1.2177439999999999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28755.295999999998</v>
      </c>
      <c r="D7" s="62" t="s">
        <v>161</v>
      </c>
    </row>
    <row r="8" spans="1:6" x14ac:dyDescent="0.2">
      <c r="A8" t="s">
        <v>3</v>
      </c>
      <c r="C8">
        <f>+D4</f>
        <v>1.2177439999999999</v>
      </c>
      <c r="D8" s="62" t="s">
        <v>161</v>
      </c>
    </row>
    <row r="9" spans="1:6" x14ac:dyDescent="0.2">
      <c r="A9" s="15" t="s">
        <v>40</v>
      </c>
      <c r="B9" s="16"/>
      <c r="C9" s="17">
        <v>-9.5</v>
      </c>
      <c r="D9" s="16" t="s">
        <v>41</v>
      </c>
      <c r="E9" s="16"/>
    </row>
    <row r="10" spans="1:6" ht="13.5" thickBot="1" x14ac:dyDescent="0.25">
      <c r="A10" s="16"/>
      <c r="B10" s="16"/>
      <c r="C10" s="6" t="s">
        <v>20</v>
      </c>
      <c r="D10" s="6" t="s">
        <v>21</v>
      </c>
      <c r="E10" s="16"/>
    </row>
    <row r="11" spans="1:6" x14ac:dyDescent="0.2">
      <c r="A11" s="16" t="s">
        <v>16</v>
      </c>
      <c r="B11" s="16"/>
      <c r="C11" s="16">
        <f>INTERCEPT(G21:G998,F21:F998)</f>
        <v>4.4475329430665719E-2</v>
      </c>
      <c r="D11" s="5"/>
      <c r="E11" s="16"/>
    </row>
    <row r="12" spans="1:6" x14ac:dyDescent="0.2">
      <c r="A12" s="16" t="s">
        <v>17</v>
      </c>
      <c r="B12" s="16"/>
      <c r="C12" s="16">
        <f>SLOPE(G21:G998,F21:F998)</f>
        <v>-1.5207074981347936E-6</v>
      </c>
      <c r="D12" s="5"/>
      <c r="E12" s="56" t="s">
        <v>160</v>
      </c>
      <c r="F12" s="57" t="s">
        <v>159</v>
      </c>
    </row>
    <row r="13" spans="1:6" x14ac:dyDescent="0.2">
      <c r="A13" s="16" t="s">
        <v>19</v>
      </c>
      <c r="B13" s="16"/>
      <c r="C13" s="5" t="s">
        <v>14</v>
      </c>
      <c r="D13" s="5"/>
      <c r="E13" s="53" t="s">
        <v>155</v>
      </c>
      <c r="F13" s="58">
        <v>1</v>
      </c>
    </row>
    <row r="14" spans="1:6" x14ac:dyDescent="0.2">
      <c r="A14" s="16"/>
      <c r="B14" s="16"/>
      <c r="C14" s="16"/>
      <c r="D14" s="16"/>
      <c r="E14" s="53" t="s">
        <v>42</v>
      </c>
      <c r="F14" s="59">
        <f ca="1">NOW()+15018.5+$C$9/24</f>
        <v>60582.571918981477</v>
      </c>
    </row>
    <row r="15" spans="1:6" x14ac:dyDescent="0.2">
      <c r="A15" s="18" t="s">
        <v>18</v>
      </c>
      <c r="B15" s="16"/>
      <c r="C15" s="19">
        <f>(C7+C11)+(C8+C12)*INT(MAX(F21:F3533))</f>
        <v>60169.4432136381</v>
      </c>
      <c r="D15" s="20" t="s">
        <v>42</v>
      </c>
      <c r="E15" s="53" t="s">
        <v>156</v>
      </c>
      <c r="F15" s="59">
        <f ca="1">ROUND(2*($F$14-$C$7)/$C$8,0)/2+$F$13</f>
        <v>26137.5</v>
      </c>
    </row>
    <row r="16" spans="1:6" x14ac:dyDescent="0.2">
      <c r="A16" s="21" t="s">
        <v>4</v>
      </c>
      <c r="B16" s="16"/>
      <c r="C16" s="22">
        <f>+C8+C12</f>
        <v>1.2177424792925018</v>
      </c>
      <c r="D16" s="20" t="s">
        <v>43</v>
      </c>
      <c r="E16" s="53" t="s">
        <v>43</v>
      </c>
      <c r="F16" s="59">
        <f ca="1">ROUND(2*($F$14-$C$15)/$C$16,0)/2+$F$13</f>
        <v>340.5</v>
      </c>
    </row>
    <row r="17" spans="1:17" ht="13.5" thickBot="1" x14ac:dyDescent="0.25">
      <c r="A17" s="20" t="s">
        <v>39</v>
      </c>
      <c r="B17" s="16"/>
      <c r="C17" s="16">
        <f>COUNT(C21:C2191)</f>
        <v>29</v>
      </c>
      <c r="D17" s="20" t="s">
        <v>44</v>
      </c>
      <c r="E17" s="54" t="s">
        <v>157</v>
      </c>
      <c r="F17" s="60">
        <f ca="1">+$C$15+$C$16*$F$16-15018.5-$C$9/24</f>
        <v>45565.980361170536</v>
      </c>
    </row>
    <row r="18" spans="1:17" x14ac:dyDescent="0.2">
      <c r="A18" s="21" t="s">
        <v>5</v>
      </c>
      <c r="B18" s="16"/>
      <c r="C18" s="23">
        <f>+C15</f>
        <v>60169.4432136381</v>
      </c>
      <c r="D18" s="52">
        <f>+C16</f>
        <v>1.2177424792925018</v>
      </c>
      <c r="E18" s="55" t="s">
        <v>158</v>
      </c>
      <c r="F18" s="61">
        <f ca="1">+($C$15+$C$16*$F$16)-($C$16/2)-15018.5-$C$9/24</f>
        <v>45565.371489930891</v>
      </c>
    </row>
    <row r="19" spans="1:17" ht="13.5" thickTop="1" x14ac:dyDescent="0.2">
      <c r="C19" s="12"/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153</v>
      </c>
      <c r="J20" s="9" t="s">
        <v>51</v>
      </c>
      <c r="K20" s="9" t="s">
        <v>49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s="41" t="s">
        <v>63</v>
      </c>
      <c r="B21" s="42" t="s">
        <v>34</v>
      </c>
      <c r="C21" s="43">
        <v>27902.948</v>
      </c>
      <c r="D21" s="24"/>
      <c r="E21">
        <f t="shared" ref="E21:E45" si="0">+(C21-C$7)/C$8</f>
        <v>-699.94021731989494</v>
      </c>
      <c r="F21">
        <f t="shared" ref="F21:F47" si="1">ROUND(2*E21,0)/2</f>
        <v>-700</v>
      </c>
      <c r="G21">
        <f t="shared" ref="G21:G45" si="2">+C21-(C$7+F21*C$8)</f>
        <v>7.2800000001734588E-2</v>
      </c>
      <c r="I21">
        <f>+G21</f>
        <v>7.2800000001734588E-2</v>
      </c>
      <c r="O21">
        <f t="shared" ref="O21:O45" si="3">+C$11+C$12*$F21</f>
        <v>4.5539824679360075E-2</v>
      </c>
      <c r="Q21" s="2">
        <f t="shared" ref="Q21:Q45" si="4">+C21-15018.5</f>
        <v>12884.448</v>
      </c>
    </row>
    <row r="22" spans="1:17" x14ac:dyDescent="0.2">
      <c r="A22" s="41" t="s">
        <v>63</v>
      </c>
      <c r="B22" s="42" t="s">
        <v>34</v>
      </c>
      <c r="C22" s="43">
        <v>27957.754000000001</v>
      </c>
      <c r="D22" s="24"/>
      <c r="E22">
        <f t="shared" si="0"/>
        <v>-654.93404196612562</v>
      </c>
      <c r="F22">
        <f t="shared" si="1"/>
        <v>-655</v>
      </c>
      <c r="G22">
        <f t="shared" si="2"/>
        <v>8.0320000000938307E-2</v>
      </c>
      <c r="I22">
        <f>+G22</f>
        <v>8.0320000000938307E-2</v>
      </c>
      <c r="O22">
        <f t="shared" si="3"/>
        <v>4.5471392841944007E-2</v>
      </c>
      <c r="Q22" s="2">
        <f t="shared" si="4"/>
        <v>12939.254000000001</v>
      </c>
    </row>
    <row r="23" spans="1:17" x14ac:dyDescent="0.2">
      <c r="A23" s="41" t="s">
        <v>63</v>
      </c>
      <c r="B23" s="42" t="s">
        <v>34</v>
      </c>
      <c r="C23" s="43">
        <v>27963.821</v>
      </c>
      <c r="D23" s="14"/>
      <c r="E23">
        <f t="shared" si="0"/>
        <v>-649.95187822727814</v>
      </c>
      <c r="F23">
        <f t="shared" si="1"/>
        <v>-650</v>
      </c>
      <c r="G23">
        <f t="shared" si="2"/>
        <v>5.8600000000296859E-2</v>
      </c>
      <c r="I23">
        <f>+G23</f>
        <v>5.8600000000296859E-2</v>
      </c>
      <c r="O23">
        <f t="shared" si="3"/>
        <v>4.5463789304453335E-2</v>
      </c>
      <c r="Q23" s="2">
        <f t="shared" si="4"/>
        <v>12945.321</v>
      </c>
    </row>
    <row r="24" spans="1:17" x14ac:dyDescent="0.2">
      <c r="A24" s="41" t="s">
        <v>63</v>
      </c>
      <c r="B24" s="42" t="s">
        <v>34</v>
      </c>
      <c r="C24" s="43">
        <v>27984.511999999999</v>
      </c>
      <c r="D24" s="14"/>
      <c r="E24">
        <f t="shared" si="0"/>
        <v>-632.96062226543484</v>
      </c>
      <c r="F24">
        <f t="shared" si="1"/>
        <v>-633</v>
      </c>
      <c r="G24">
        <f t="shared" si="2"/>
        <v>4.7952000000805128E-2</v>
      </c>
      <c r="I24">
        <f>+G24</f>
        <v>4.7952000000805128E-2</v>
      </c>
      <c r="O24">
        <f t="shared" si="3"/>
        <v>4.5437937276985044E-2</v>
      </c>
      <c r="Q24" s="2">
        <f t="shared" si="4"/>
        <v>12966.011999999999</v>
      </c>
    </row>
    <row r="25" spans="1:17" x14ac:dyDescent="0.2">
      <c r="A25" s="41" t="s">
        <v>63</v>
      </c>
      <c r="B25" s="42" t="s">
        <v>34</v>
      </c>
      <c r="C25" s="43">
        <v>28013.741000000002</v>
      </c>
      <c r="D25" s="14"/>
      <c r="E25">
        <f t="shared" si="0"/>
        <v>-608.95804044199497</v>
      </c>
      <c r="F25">
        <f t="shared" si="1"/>
        <v>-609</v>
      </c>
      <c r="G25">
        <f t="shared" si="2"/>
        <v>5.1096000002871733E-2</v>
      </c>
      <c r="I25">
        <f>+G25</f>
        <v>5.1096000002871733E-2</v>
      </c>
      <c r="O25">
        <f t="shared" si="3"/>
        <v>4.5401440297029812E-2</v>
      </c>
      <c r="Q25" s="2">
        <f t="shared" si="4"/>
        <v>12995.241000000002</v>
      </c>
    </row>
    <row r="26" spans="1:17" x14ac:dyDescent="0.2">
      <c r="A26" t="s">
        <v>12</v>
      </c>
      <c r="C26" s="24">
        <v>28755.295999999998</v>
      </c>
      <c r="D26" s="24" t="s">
        <v>14</v>
      </c>
      <c r="E26">
        <f t="shared" si="0"/>
        <v>0</v>
      </c>
      <c r="F26">
        <f t="shared" si="1"/>
        <v>0</v>
      </c>
      <c r="G26">
        <f t="shared" si="2"/>
        <v>0</v>
      </c>
      <c r="H26">
        <f>+G26</f>
        <v>0</v>
      </c>
      <c r="O26">
        <f t="shared" si="3"/>
        <v>4.4475329430665719E-2</v>
      </c>
      <c r="Q26" s="2">
        <f t="shared" si="4"/>
        <v>13736.795999999998</v>
      </c>
    </row>
    <row r="27" spans="1:17" x14ac:dyDescent="0.2">
      <c r="A27" s="41" t="s">
        <v>63</v>
      </c>
      <c r="B27" s="42" t="s">
        <v>34</v>
      </c>
      <c r="C27" s="43">
        <v>28755.355</v>
      </c>
      <c r="D27" s="14"/>
      <c r="E27">
        <f t="shared" si="0"/>
        <v>4.8450248985916537E-2</v>
      </c>
      <c r="F27">
        <f t="shared" si="1"/>
        <v>0</v>
      </c>
      <c r="G27">
        <f t="shared" si="2"/>
        <v>5.9000000001105946E-2</v>
      </c>
      <c r="I27">
        <f t="shared" ref="I27:I34" si="5">+G27</f>
        <v>5.9000000001105946E-2</v>
      </c>
      <c r="O27">
        <f t="shared" si="3"/>
        <v>4.4475329430665719E-2</v>
      </c>
      <c r="Q27" s="2">
        <f t="shared" si="4"/>
        <v>13736.855</v>
      </c>
    </row>
    <row r="28" spans="1:17" x14ac:dyDescent="0.2">
      <c r="A28" s="41" t="s">
        <v>63</v>
      </c>
      <c r="B28" s="42" t="s">
        <v>34</v>
      </c>
      <c r="C28" s="43">
        <v>28833.29</v>
      </c>
      <c r="D28" s="14"/>
      <c r="E28">
        <f t="shared" si="0"/>
        <v>64.047944395539972</v>
      </c>
      <c r="F28">
        <f t="shared" si="1"/>
        <v>64</v>
      </c>
      <c r="G28">
        <f t="shared" si="2"/>
        <v>5.8384000003570691E-2</v>
      </c>
      <c r="I28">
        <f t="shared" si="5"/>
        <v>5.8384000003570691E-2</v>
      </c>
      <c r="O28">
        <f t="shared" si="3"/>
        <v>4.4378004150785091E-2</v>
      </c>
      <c r="Q28" s="2">
        <f t="shared" si="4"/>
        <v>13814.79</v>
      </c>
    </row>
    <row r="29" spans="1:17" x14ac:dyDescent="0.2">
      <c r="A29" s="41" t="s">
        <v>63</v>
      </c>
      <c r="B29" s="42" t="s">
        <v>34</v>
      </c>
      <c r="C29" s="43">
        <v>29074.359</v>
      </c>
      <c r="D29" s="14"/>
      <c r="E29">
        <f t="shared" si="0"/>
        <v>262.01155579497987</v>
      </c>
      <c r="F29">
        <f t="shared" si="1"/>
        <v>262</v>
      </c>
      <c r="G29">
        <f t="shared" si="2"/>
        <v>1.4072000001760898E-2</v>
      </c>
      <c r="I29">
        <f t="shared" si="5"/>
        <v>1.4072000001760898E-2</v>
      </c>
      <c r="O29">
        <f t="shared" si="3"/>
        <v>4.4076904066154401E-2</v>
      </c>
      <c r="Q29" s="2">
        <f t="shared" si="4"/>
        <v>14055.859</v>
      </c>
    </row>
    <row r="30" spans="1:17" x14ac:dyDescent="0.2">
      <c r="A30" s="41" t="s">
        <v>63</v>
      </c>
      <c r="B30" s="42" t="s">
        <v>34</v>
      </c>
      <c r="C30" s="43">
        <v>29108.484</v>
      </c>
      <c r="D30" s="14"/>
      <c r="E30">
        <f t="shared" si="0"/>
        <v>290.03468709351222</v>
      </c>
      <c r="F30">
        <f t="shared" si="1"/>
        <v>290</v>
      </c>
      <c r="G30">
        <f t="shared" si="2"/>
        <v>4.2240000002493616E-2</v>
      </c>
      <c r="I30">
        <f t="shared" si="5"/>
        <v>4.2240000002493616E-2</v>
      </c>
      <c r="O30">
        <f t="shared" si="3"/>
        <v>4.4034324256206632E-2</v>
      </c>
      <c r="Q30" s="2">
        <f t="shared" si="4"/>
        <v>14089.984</v>
      </c>
    </row>
    <row r="31" spans="1:17" x14ac:dyDescent="0.2">
      <c r="A31" s="41" t="s">
        <v>63</v>
      </c>
      <c r="B31" s="42" t="s">
        <v>34</v>
      </c>
      <c r="C31" s="43">
        <v>29141.341</v>
      </c>
      <c r="D31" s="14"/>
      <c r="E31">
        <f t="shared" si="0"/>
        <v>317.01654863419725</v>
      </c>
      <c r="F31">
        <f t="shared" si="1"/>
        <v>317</v>
      </c>
      <c r="G31">
        <f t="shared" si="2"/>
        <v>2.0152000000962289E-2</v>
      </c>
      <c r="I31">
        <f t="shared" si="5"/>
        <v>2.0152000000962289E-2</v>
      </c>
      <c r="O31">
        <f t="shared" si="3"/>
        <v>4.399326515375699E-2</v>
      </c>
      <c r="Q31" s="2">
        <f t="shared" si="4"/>
        <v>14122.841</v>
      </c>
    </row>
    <row r="32" spans="1:17" x14ac:dyDescent="0.2">
      <c r="A32" s="41" t="s">
        <v>63</v>
      </c>
      <c r="B32" s="42" t="s">
        <v>34</v>
      </c>
      <c r="C32" s="43">
        <v>29399.545999999998</v>
      </c>
      <c r="D32" s="14"/>
      <c r="E32">
        <f t="shared" si="0"/>
        <v>529.05208319646829</v>
      </c>
      <c r="F32">
        <f t="shared" si="1"/>
        <v>529</v>
      </c>
      <c r="G32">
        <f t="shared" si="2"/>
        <v>6.3423999999940861E-2</v>
      </c>
      <c r="I32">
        <f t="shared" si="5"/>
        <v>6.3423999999940861E-2</v>
      </c>
      <c r="O32">
        <f t="shared" si="3"/>
        <v>4.3670875164152412E-2</v>
      </c>
      <c r="Q32" s="2">
        <f t="shared" si="4"/>
        <v>14381.045999999998</v>
      </c>
    </row>
    <row r="33" spans="1:31" x14ac:dyDescent="0.2">
      <c r="A33" s="41" t="s">
        <v>63</v>
      </c>
      <c r="B33" s="42" t="s">
        <v>34</v>
      </c>
      <c r="C33" s="43">
        <v>29410.467000000001</v>
      </c>
      <c r="D33" s="14"/>
      <c r="E33">
        <f t="shared" si="0"/>
        <v>538.02030640266105</v>
      </c>
      <c r="F33">
        <f t="shared" si="1"/>
        <v>538</v>
      </c>
      <c r="G33">
        <f t="shared" si="2"/>
        <v>2.4728000000322936E-2</v>
      </c>
      <c r="I33">
        <f t="shared" si="5"/>
        <v>2.4728000000322936E-2</v>
      </c>
      <c r="O33">
        <f t="shared" si="3"/>
        <v>4.3657188796669202E-2</v>
      </c>
      <c r="Q33" s="2">
        <f t="shared" si="4"/>
        <v>14391.967000000001</v>
      </c>
    </row>
    <row r="34" spans="1:31" x14ac:dyDescent="0.2">
      <c r="A34" s="41" t="s">
        <v>63</v>
      </c>
      <c r="B34" s="42" t="s">
        <v>34</v>
      </c>
      <c r="C34" s="43">
        <v>29438.468000000001</v>
      </c>
      <c r="D34" s="14"/>
      <c r="E34">
        <f t="shared" si="0"/>
        <v>561.01446609468189</v>
      </c>
      <c r="F34">
        <f t="shared" si="1"/>
        <v>561</v>
      </c>
      <c r="G34">
        <f t="shared" si="2"/>
        <v>1.7616000000998611E-2</v>
      </c>
      <c r="I34">
        <f t="shared" si="5"/>
        <v>1.7616000000998611E-2</v>
      </c>
      <c r="O34">
        <f t="shared" si="3"/>
        <v>4.3622212524212098E-2</v>
      </c>
      <c r="Q34" s="2">
        <f t="shared" si="4"/>
        <v>14419.968000000001</v>
      </c>
    </row>
    <row r="35" spans="1:31" x14ac:dyDescent="0.2">
      <c r="A35" t="s">
        <v>29</v>
      </c>
      <c r="C35" s="24">
        <v>50276.500999999997</v>
      </c>
      <c r="D35" s="24">
        <v>8.0000000000000002E-3</v>
      </c>
      <c r="E35">
        <f t="shared" si="0"/>
        <v>17673.01255436282</v>
      </c>
      <c r="F35">
        <f t="shared" si="1"/>
        <v>17673</v>
      </c>
      <c r="G35">
        <f t="shared" si="2"/>
        <v>1.5288000002328772E-2</v>
      </c>
      <c r="J35">
        <f t="shared" ref="J35:J41" si="6">+G35</f>
        <v>1.5288000002328772E-2</v>
      </c>
      <c r="O35">
        <f t="shared" si="3"/>
        <v>1.759986581612951E-2</v>
      </c>
      <c r="Q35" s="2">
        <f t="shared" si="4"/>
        <v>35258.000999999997</v>
      </c>
      <c r="AA35">
        <v>12</v>
      </c>
      <c r="AC35" t="s">
        <v>28</v>
      </c>
      <c r="AE35" t="s">
        <v>30</v>
      </c>
    </row>
    <row r="36" spans="1:31" x14ac:dyDescent="0.2">
      <c r="A36" t="s">
        <v>36</v>
      </c>
      <c r="C36" s="24">
        <v>50287.476499999997</v>
      </c>
      <c r="D36" s="24" t="s">
        <v>14</v>
      </c>
      <c r="E36">
        <f t="shared" si="0"/>
        <v>17682.025532460026</v>
      </c>
      <c r="F36">
        <f t="shared" si="1"/>
        <v>17682</v>
      </c>
      <c r="G36">
        <f t="shared" si="2"/>
        <v>3.1091999997443054E-2</v>
      </c>
      <c r="J36">
        <f t="shared" si="6"/>
        <v>3.1091999997443054E-2</v>
      </c>
      <c r="O36">
        <f t="shared" si="3"/>
        <v>1.7586179448646298E-2</v>
      </c>
      <c r="Q36" s="2">
        <f t="shared" si="4"/>
        <v>35268.976499999997</v>
      </c>
    </row>
    <row r="37" spans="1:31" x14ac:dyDescent="0.2">
      <c r="A37" t="s">
        <v>32</v>
      </c>
      <c r="C37" s="24">
        <v>50634.512000000002</v>
      </c>
      <c r="D37" s="24">
        <v>5.0000000000000001E-3</v>
      </c>
      <c r="E37">
        <f t="shared" si="0"/>
        <v>17967.007844013195</v>
      </c>
      <c r="F37">
        <f t="shared" si="1"/>
        <v>17967</v>
      </c>
      <c r="G37">
        <f t="shared" si="2"/>
        <v>9.5520000031683594E-3</v>
      </c>
      <c r="J37">
        <f t="shared" si="6"/>
        <v>9.5520000031683594E-3</v>
      </c>
      <c r="O37">
        <f t="shared" si="3"/>
        <v>1.7152777811677882E-2</v>
      </c>
      <c r="Q37" s="2">
        <f t="shared" si="4"/>
        <v>35616.012000000002</v>
      </c>
      <c r="AA37">
        <v>14</v>
      </c>
      <c r="AC37" t="s">
        <v>31</v>
      </c>
      <c r="AE37" t="s">
        <v>30</v>
      </c>
    </row>
    <row r="38" spans="1:31" x14ac:dyDescent="0.2">
      <c r="A38" t="s">
        <v>33</v>
      </c>
      <c r="B38" s="5" t="s">
        <v>34</v>
      </c>
      <c r="C38" s="24">
        <v>51036.386500000001</v>
      </c>
      <c r="D38" s="24">
        <v>3.0000000000000001E-3</v>
      </c>
      <c r="E38">
        <f t="shared" si="0"/>
        <v>18297.023430211935</v>
      </c>
      <c r="F38">
        <f t="shared" si="1"/>
        <v>18297</v>
      </c>
      <c r="G38">
        <f t="shared" si="2"/>
        <v>2.8532000003906433E-2</v>
      </c>
      <c r="J38">
        <f t="shared" si="6"/>
        <v>2.8532000003906433E-2</v>
      </c>
      <c r="O38">
        <f t="shared" si="3"/>
        <v>1.6650944337293399E-2</v>
      </c>
      <c r="Q38" s="2">
        <f t="shared" si="4"/>
        <v>36017.886500000001</v>
      </c>
    </row>
    <row r="39" spans="1:31" x14ac:dyDescent="0.2">
      <c r="A39" t="s">
        <v>35</v>
      </c>
      <c r="B39" s="5" t="s">
        <v>34</v>
      </c>
      <c r="C39" s="24">
        <v>51036.387900000002</v>
      </c>
      <c r="D39" s="24">
        <v>4.0000000000000002E-4</v>
      </c>
      <c r="E39">
        <f t="shared" si="0"/>
        <v>18297.02457987886</v>
      </c>
      <c r="F39">
        <f t="shared" si="1"/>
        <v>18297</v>
      </c>
      <c r="G39">
        <f t="shared" si="2"/>
        <v>2.9932000004919246E-2</v>
      </c>
      <c r="J39">
        <f t="shared" si="6"/>
        <v>2.9932000004919246E-2</v>
      </c>
      <c r="O39">
        <f t="shared" si="3"/>
        <v>1.6650944337293399E-2</v>
      </c>
      <c r="Q39" s="2">
        <f t="shared" si="4"/>
        <v>36017.887900000002</v>
      </c>
    </row>
    <row r="40" spans="1:31" x14ac:dyDescent="0.2">
      <c r="A40" s="10" t="s">
        <v>37</v>
      </c>
      <c r="B40" s="11" t="s">
        <v>34</v>
      </c>
      <c r="C40" s="10">
        <v>52837.425499999998</v>
      </c>
      <c r="D40" s="10">
        <v>3.7000000000000002E-3</v>
      </c>
      <c r="E40">
        <f t="shared" si="0"/>
        <v>19776.0198366816</v>
      </c>
      <c r="F40">
        <f t="shared" si="1"/>
        <v>19776</v>
      </c>
      <c r="G40">
        <f t="shared" si="2"/>
        <v>2.4155999999493361E-2</v>
      </c>
      <c r="J40">
        <f t="shared" si="6"/>
        <v>2.4155999999493361E-2</v>
      </c>
      <c r="O40">
        <f t="shared" si="3"/>
        <v>1.4401817947552041E-2</v>
      </c>
      <c r="Q40" s="2">
        <f t="shared" si="4"/>
        <v>37818.925499999998</v>
      </c>
    </row>
    <row r="41" spans="1:31" x14ac:dyDescent="0.2">
      <c r="A41" s="10" t="s">
        <v>37</v>
      </c>
      <c r="B41" s="11" t="s">
        <v>34</v>
      </c>
      <c r="C41" s="10">
        <v>52837.425499999998</v>
      </c>
      <c r="D41" s="10">
        <v>3.7000000000000002E-3</v>
      </c>
      <c r="E41">
        <f t="shared" si="0"/>
        <v>19776.0198366816</v>
      </c>
      <c r="F41">
        <f t="shared" si="1"/>
        <v>19776</v>
      </c>
      <c r="G41">
        <f t="shared" si="2"/>
        <v>2.4155999999493361E-2</v>
      </c>
      <c r="J41">
        <f t="shared" si="6"/>
        <v>2.4155999999493361E-2</v>
      </c>
      <c r="O41">
        <f t="shared" si="3"/>
        <v>1.4401817947552041E-2</v>
      </c>
      <c r="Q41" s="2">
        <f t="shared" si="4"/>
        <v>37818.925499999998</v>
      </c>
    </row>
    <row r="42" spans="1:31" x14ac:dyDescent="0.2">
      <c r="A42" s="41" t="s">
        <v>137</v>
      </c>
      <c r="B42" s="42" t="s">
        <v>34</v>
      </c>
      <c r="C42" s="43">
        <v>54319.412700000001</v>
      </c>
      <c r="D42" s="14"/>
      <c r="E42">
        <f t="shared" si="0"/>
        <v>20993.013884691696</v>
      </c>
      <c r="F42">
        <f t="shared" si="1"/>
        <v>20993</v>
      </c>
      <c r="G42">
        <f t="shared" si="2"/>
        <v>1.6908000005059876E-2</v>
      </c>
      <c r="K42">
        <f>+G42</f>
        <v>1.6908000005059876E-2</v>
      </c>
      <c r="O42">
        <f t="shared" si="3"/>
        <v>1.2551116922321998E-2</v>
      </c>
      <c r="Q42" s="2">
        <f t="shared" si="4"/>
        <v>39300.912700000001</v>
      </c>
    </row>
    <row r="43" spans="1:31" x14ac:dyDescent="0.2">
      <c r="A43" s="25" t="s">
        <v>45</v>
      </c>
      <c r="B43" s="26" t="s">
        <v>34</v>
      </c>
      <c r="C43" s="27">
        <v>55740.504610000004</v>
      </c>
      <c r="D43" s="27">
        <v>5.9999999999999995E-4</v>
      </c>
      <c r="E43">
        <f t="shared" si="0"/>
        <v>22160.001289269341</v>
      </c>
      <c r="F43">
        <f t="shared" si="1"/>
        <v>22160</v>
      </c>
      <c r="G43">
        <f t="shared" si="2"/>
        <v>1.5700000076321885E-3</v>
      </c>
      <c r="K43">
        <f t="shared" ref="K43:K48" si="7">+G43</f>
        <v>1.5700000076321885E-3</v>
      </c>
      <c r="O43">
        <f t="shared" si="3"/>
        <v>1.0776451271998694E-2</v>
      </c>
      <c r="Q43" s="2">
        <f t="shared" si="4"/>
        <v>40722.004610000004</v>
      </c>
    </row>
    <row r="44" spans="1:31" x14ac:dyDescent="0.2">
      <c r="A44" s="25" t="s">
        <v>45</v>
      </c>
      <c r="B44" s="26" t="s">
        <v>34</v>
      </c>
      <c r="C44" s="27">
        <v>55740.505019999997</v>
      </c>
      <c r="D44" s="27">
        <v>5.9999999999999995E-4</v>
      </c>
      <c r="E44">
        <f t="shared" si="0"/>
        <v>22160.00162595751</v>
      </c>
      <c r="F44">
        <f t="shared" si="1"/>
        <v>22160</v>
      </c>
      <c r="G44">
        <f t="shared" si="2"/>
        <v>1.9800000009126961E-3</v>
      </c>
      <c r="K44">
        <f t="shared" si="7"/>
        <v>1.9800000009126961E-3</v>
      </c>
      <c r="O44">
        <f t="shared" si="3"/>
        <v>1.0776451271998694E-2</v>
      </c>
      <c r="Q44" s="2">
        <f t="shared" si="4"/>
        <v>40722.005019999997</v>
      </c>
    </row>
    <row r="45" spans="1:31" x14ac:dyDescent="0.2">
      <c r="A45" s="25" t="s">
        <v>45</v>
      </c>
      <c r="B45" s="26" t="s">
        <v>34</v>
      </c>
      <c r="C45" s="27">
        <v>55740.505499999999</v>
      </c>
      <c r="D45" s="27">
        <v>1E-3</v>
      </c>
      <c r="E45">
        <f t="shared" si="0"/>
        <v>22160.002020129028</v>
      </c>
      <c r="F45">
        <f t="shared" si="1"/>
        <v>22160</v>
      </c>
      <c r="G45">
        <f t="shared" si="2"/>
        <v>2.4600000033387914E-3</v>
      </c>
      <c r="K45">
        <f t="shared" si="7"/>
        <v>2.4600000033387914E-3</v>
      </c>
      <c r="O45">
        <f t="shared" si="3"/>
        <v>1.0776451271998694E-2</v>
      </c>
      <c r="Q45" s="2">
        <f t="shared" si="4"/>
        <v>40722.005499999999</v>
      </c>
    </row>
    <row r="46" spans="1:31" ht="12" customHeight="1" x14ac:dyDescent="0.2">
      <c r="A46" s="44" t="s">
        <v>150</v>
      </c>
      <c r="B46" s="26" t="s">
        <v>34</v>
      </c>
      <c r="C46" s="27">
        <v>59080.7788</v>
      </c>
      <c r="D46" s="27">
        <v>5.9999999999999995E-4</v>
      </c>
      <c r="E46">
        <f>+(C46-C$7)/C$8</f>
        <v>24903.003258484543</v>
      </c>
      <c r="F46">
        <f t="shared" si="1"/>
        <v>24903</v>
      </c>
      <c r="G46">
        <f>+C46-(C$7+F46*C$8)</f>
        <v>3.9680000045336783E-3</v>
      </c>
      <c r="K46">
        <f t="shared" si="7"/>
        <v>3.9680000045336783E-3</v>
      </c>
      <c r="O46">
        <f>+C$11+C$12*$F46</f>
        <v>6.6051506046149525E-3</v>
      </c>
      <c r="Q46" s="2">
        <f>+C46-15018.5</f>
        <v>44062.2788</v>
      </c>
    </row>
    <row r="47" spans="1:31" ht="12" customHeight="1" x14ac:dyDescent="0.2">
      <c r="A47" s="44" t="s">
        <v>151</v>
      </c>
      <c r="B47" s="26" t="s">
        <v>34</v>
      </c>
      <c r="C47" s="27">
        <v>59414.441400000003</v>
      </c>
      <c r="D47" s="27">
        <v>4.0000000000000002E-4</v>
      </c>
      <c r="E47">
        <f>+(C47-C$7)/C$8</f>
        <v>25177.0038694504</v>
      </c>
      <c r="F47">
        <f t="shared" si="1"/>
        <v>25177</v>
      </c>
      <c r="G47">
        <f>+C47-(C$7+F47*C$8)</f>
        <v>4.7120000017457642E-3</v>
      </c>
      <c r="K47">
        <f t="shared" si="7"/>
        <v>4.7120000017457642E-3</v>
      </c>
      <c r="O47">
        <f>+C$11+C$12*$F47</f>
        <v>6.1884767501260221E-3</v>
      </c>
      <c r="Q47" s="2">
        <f>+C47-15018.5</f>
        <v>44395.941400000003</v>
      </c>
    </row>
    <row r="48" spans="1:31" ht="12" customHeight="1" x14ac:dyDescent="0.2">
      <c r="A48" s="45" t="s">
        <v>152</v>
      </c>
      <c r="B48" s="46" t="s">
        <v>34</v>
      </c>
      <c r="C48" s="47">
        <v>59789.5049</v>
      </c>
      <c r="D48" s="48">
        <v>5.0000000000000001E-4</v>
      </c>
      <c r="E48">
        <f>+(C48-C$7)/C$8</f>
        <v>25485.002512843424</v>
      </c>
      <c r="F48">
        <f t="shared" ref="F48" si="8">ROUND(2*E48,0)/2</f>
        <v>25485</v>
      </c>
      <c r="G48">
        <f>+C48-(C$7+F48*C$8)</f>
        <v>3.0600000027334318E-3</v>
      </c>
      <c r="K48">
        <f t="shared" si="7"/>
        <v>3.0600000027334318E-3</v>
      </c>
      <c r="O48">
        <f>+C$11+C$12*$F48</f>
        <v>5.7200988407005021E-3</v>
      </c>
      <c r="Q48" s="2">
        <f>+C48-15018.5</f>
        <v>44771.0049</v>
      </c>
    </row>
    <row r="49" spans="1:17" ht="12" customHeight="1" x14ac:dyDescent="0.2">
      <c r="A49" s="49" t="s">
        <v>154</v>
      </c>
      <c r="B49" s="50" t="s">
        <v>34</v>
      </c>
      <c r="C49" s="51">
        <v>60169.436999999998</v>
      </c>
      <c r="D49" s="51">
        <v>2.9999999999999997E-4</v>
      </c>
      <c r="E49">
        <f>+(C49-C$7)/C$8</f>
        <v>25796.999205087443</v>
      </c>
      <c r="F49">
        <f t="shared" ref="F49" si="9">ROUND(2*E49,0)/2</f>
        <v>25797</v>
      </c>
      <c r="G49">
        <f>+C49-(C$7+F49*C$8)</f>
        <v>-9.6800000028451905E-4</v>
      </c>
      <c r="K49">
        <f t="shared" ref="K49" si="10">+G49</f>
        <v>-9.6800000028451905E-4</v>
      </c>
      <c r="O49">
        <f>+C$11+C$12*$F49</f>
        <v>5.2456381012824446E-3</v>
      </c>
      <c r="Q49" s="2">
        <f>+C49-15018.5</f>
        <v>45150.936999999998</v>
      </c>
    </row>
    <row r="50" spans="1:17" ht="12" customHeight="1" x14ac:dyDescent="0.2">
      <c r="C50" s="14"/>
      <c r="D50" s="14"/>
    </row>
    <row r="51" spans="1:17" x14ac:dyDescent="0.2">
      <c r="C51" s="14"/>
      <c r="D51" s="14"/>
    </row>
    <row r="52" spans="1:17" x14ac:dyDescent="0.2">
      <c r="C52" s="14"/>
      <c r="D52" s="14"/>
    </row>
    <row r="53" spans="1:17" x14ac:dyDescent="0.2">
      <c r="C53" s="14"/>
      <c r="D53" s="14"/>
    </row>
    <row r="54" spans="1:17" x14ac:dyDescent="0.2">
      <c r="C54" s="14"/>
      <c r="D54" s="14"/>
    </row>
    <row r="55" spans="1:17" x14ac:dyDescent="0.2">
      <c r="C55" s="14"/>
      <c r="D55" s="14"/>
    </row>
    <row r="56" spans="1:17" x14ac:dyDescent="0.2">
      <c r="C56" s="14"/>
      <c r="D56" s="14"/>
    </row>
    <row r="57" spans="1:17" x14ac:dyDescent="0.2">
      <c r="C57" s="14"/>
      <c r="D57" s="14"/>
    </row>
    <row r="58" spans="1:17" x14ac:dyDescent="0.2">
      <c r="C58" s="14"/>
      <c r="D58" s="14"/>
    </row>
    <row r="59" spans="1:17" x14ac:dyDescent="0.2">
      <c r="C59" s="14"/>
      <c r="D59" s="14"/>
    </row>
    <row r="60" spans="1:17" x14ac:dyDescent="0.2">
      <c r="C60" s="14"/>
      <c r="D60" s="14"/>
    </row>
    <row r="61" spans="1:17" x14ac:dyDescent="0.2">
      <c r="C61" s="14"/>
      <c r="D61" s="14"/>
    </row>
    <row r="62" spans="1:17" x14ac:dyDescent="0.2">
      <c r="C62" s="14"/>
      <c r="D62" s="14"/>
    </row>
    <row r="63" spans="1:17" x14ac:dyDescent="0.2">
      <c r="C63" s="14"/>
      <c r="D63" s="14"/>
    </row>
    <row r="64" spans="1:17" x14ac:dyDescent="0.2">
      <c r="C64" s="14"/>
      <c r="D64" s="14"/>
    </row>
    <row r="65" spans="3:4" x14ac:dyDescent="0.2">
      <c r="C65" s="14"/>
      <c r="D65" s="14"/>
    </row>
    <row r="66" spans="3:4" x14ac:dyDescent="0.2">
      <c r="C66" s="14"/>
      <c r="D66" s="14"/>
    </row>
    <row r="67" spans="3:4" x14ac:dyDescent="0.2">
      <c r="C67" s="14"/>
      <c r="D67" s="14"/>
    </row>
    <row r="68" spans="3:4" x14ac:dyDescent="0.2">
      <c r="C68" s="14"/>
      <c r="D68" s="14"/>
    </row>
    <row r="69" spans="3:4" x14ac:dyDescent="0.2">
      <c r="C69" s="14"/>
      <c r="D69" s="14"/>
    </row>
    <row r="70" spans="3:4" x14ac:dyDescent="0.2">
      <c r="C70" s="14"/>
      <c r="D70" s="14"/>
    </row>
    <row r="71" spans="3:4" x14ac:dyDescent="0.2">
      <c r="C71" s="14"/>
      <c r="D71" s="14"/>
    </row>
    <row r="72" spans="3:4" x14ac:dyDescent="0.2">
      <c r="C72" s="14"/>
      <c r="D72" s="14"/>
    </row>
    <row r="73" spans="3:4" x14ac:dyDescent="0.2">
      <c r="C73" s="14"/>
      <c r="D73" s="14"/>
    </row>
    <row r="74" spans="3:4" x14ac:dyDescent="0.2">
      <c r="C74" s="14"/>
      <c r="D74" s="14"/>
    </row>
    <row r="75" spans="3:4" x14ac:dyDescent="0.2">
      <c r="C75" s="14"/>
      <c r="D75" s="14"/>
    </row>
    <row r="76" spans="3:4" x14ac:dyDescent="0.2">
      <c r="C76" s="14"/>
      <c r="D76" s="14"/>
    </row>
    <row r="77" spans="3:4" x14ac:dyDescent="0.2">
      <c r="C77" s="14"/>
      <c r="D77" s="14"/>
    </row>
    <row r="78" spans="3:4" x14ac:dyDescent="0.2">
      <c r="C78" s="14"/>
      <c r="D78" s="14"/>
    </row>
    <row r="79" spans="3:4" x14ac:dyDescent="0.2">
      <c r="C79" s="14"/>
      <c r="D79" s="14"/>
    </row>
    <row r="80" spans="3:4" x14ac:dyDescent="0.2">
      <c r="C80" s="14"/>
      <c r="D80" s="14"/>
    </row>
    <row r="81" spans="3:4" x14ac:dyDescent="0.2">
      <c r="C81" s="14"/>
      <c r="D81" s="14"/>
    </row>
    <row r="82" spans="3:4" x14ac:dyDescent="0.2">
      <c r="C82" s="14"/>
      <c r="D82" s="14"/>
    </row>
    <row r="83" spans="3:4" x14ac:dyDescent="0.2">
      <c r="C83" s="14"/>
      <c r="D83" s="14"/>
    </row>
    <row r="84" spans="3:4" x14ac:dyDescent="0.2">
      <c r="C84" s="14"/>
      <c r="D84" s="14"/>
    </row>
    <row r="85" spans="3:4" x14ac:dyDescent="0.2">
      <c r="C85" s="14"/>
      <c r="D85" s="14"/>
    </row>
    <row r="86" spans="3:4" x14ac:dyDescent="0.2">
      <c r="C86" s="14"/>
      <c r="D86" s="14"/>
    </row>
    <row r="87" spans="3:4" x14ac:dyDescent="0.2">
      <c r="C87" s="14"/>
      <c r="D87" s="14"/>
    </row>
    <row r="88" spans="3:4" x14ac:dyDescent="0.2">
      <c r="C88" s="14"/>
      <c r="D88" s="14"/>
    </row>
    <row r="89" spans="3:4" x14ac:dyDescent="0.2">
      <c r="C89" s="14"/>
      <c r="D89" s="14"/>
    </row>
    <row r="90" spans="3:4" x14ac:dyDescent="0.2">
      <c r="C90" s="14"/>
      <c r="D90" s="14"/>
    </row>
    <row r="91" spans="3:4" x14ac:dyDescent="0.2">
      <c r="C91" s="14"/>
      <c r="D91" s="14"/>
    </row>
    <row r="92" spans="3:4" x14ac:dyDescent="0.2">
      <c r="C92" s="14"/>
      <c r="D92" s="14"/>
    </row>
    <row r="93" spans="3:4" x14ac:dyDescent="0.2">
      <c r="C93" s="14"/>
      <c r="D93" s="14"/>
    </row>
    <row r="94" spans="3:4" x14ac:dyDescent="0.2">
      <c r="C94" s="14"/>
      <c r="D94" s="14"/>
    </row>
    <row r="95" spans="3:4" x14ac:dyDescent="0.2">
      <c r="C95" s="14"/>
      <c r="D95" s="14"/>
    </row>
    <row r="96" spans="3:4" x14ac:dyDescent="0.2">
      <c r="C96" s="14"/>
      <c r="D96" s="14"/>
    </row>
    <row r="97" spans="3:4" x14ac:dyDescent="0.2">
      <c r="C97" s="14"/>
      <c r="D97" s="14"/>
    </row>
    <row r="98" spans="3:4" x14ac:dyDescent="0.2">
      <c r="C98" s="14"/>
      <c r="D98" s="14"/>
    </row>
    <row r="99" spans="3:4" x14ac:dyDescent="0.2">
      <c r="C99" s="14"/>
      <c r="D99" s="14"/>
    </row>
    <row r="100" spans="3:4" x14ac:dyDescent="0.2">
      <c r="C100" s="14"/>
      <c r="D100" s="14"/>
    </row>
    <row r="101" spans="3:4" x14ac:dyDescent="0.2">
      <c r="C101" s="14"/>
      <c r="D101" s="14"/>
    </row>
    <row r="102" spans="3:4" x14ac:dyDescent="0.2">
      <c r="C102" s="14"/>
      <c r="D102" s="14"/>
    </row>
    <row r="103" spans="3:4" x14ac:dyDescent="0.2">
      <c r="C103" s="14"/>
      <c r="D103" s="14"/>
    </row>
    <row r="104" spans="3:4" x14ac:dyDescent="0.2">
      <c r="C104" s="14"/>
      <c r="D104" s="14"/>
    </row>
    <row r="105" spans="3:4" x14ac:dyDescent="0.2">
      <c r="C105" s="14"/>
      <c r="D105" s="14"/>
    </row>
    <row r="106" spans="3:4" x14ac:dyDescent="0.2">
      <c r="C106" s="14"/>
      <c r="D106" s="14"/>
    </row>
    <row r="107" spans="3:4" x14ac:dyDescent="0.2">
      <c r="C107" s="14"/>
      <c r="D107" s="14"/>
    </row>
    <row r="108" spans="3:4" x14ac:dyDescent="0.2">
      <c r="C108" s="14"/>
      <c r="D108" s="14"/>
    </row>
    <row r="109" spans="3:4" x14ac:dyDescent="0.2">
      <c r="C109" s="14"/>
      <c r="D109" s="14"/>
    </row>
    <row r="110" spans="3:4" x14ac:dyDescent="0.2">
      <c r="C110" s="14"/>
      <c r="D110" s="14"/>
    </row>
    <row r="111" spans="3:4" x14ac:dyDescent="0.2">
      <c r="C111" s="14"/>
      <c r="D111" s="14"/>
    </row>
    <row r="112" spans="3:4" x14ac:dyDescent="0.2">
      <c r="C112" s="14"/>
      <c r="D112" s="14"/>
    </row>
    <row r="113" spans="3:4" x14ac:dyDescent="0.2">
      <c r="C113" s="14"/>
      <c r="D113" s="14"/>
    </row>
    <row r="114" spans="3:4" x14ac:dyDescent="0.2">
      <c r="C114" s="14"/>
      <c r="D114" s="14"/>
    </row>
    <row r="115" spans="3:4" x14ac:dyDescent="0.2">
      <c r="C115" s="14"/>
      <c r="D115" s="14"/>
    </row>
    <row r="116" spans="3:4" x14ac:dyDescent="0.2">
      <c r="C116" s="14"/>
      <c r="D116" s="14"/>
    </row>
    <row r="117" spans="3:4" x14ac:dyDescent="0.2">
      <c r="C117" s="14"/>
      <c r="D117" s="14"/>
    </row>
    <row r="118" spans="3:4" x14ac:dyDescent="0.2">
      <c r="C118" s="14"/>
      <c r="D118" s="14"/>
    </row>
    <row r="119" spans="3:4" x14ac:dyDescent="0.2">
      <c r="C119" s="14"/>
      <c r="D119" s="14"/>
    </row>
    <row r="120" spans="3:4" x14ac:dyDescent="0.2">
      <c r="C120" s="14"/>
      <c r="D120" s="14"/>
    </row>
    <row r="121" spans="3:4" x14ac:dyDescent="0.2">
      <c r="C121" s="14"/>
      <c r="D121" s="14"/>
    </row>
    <row r="122" spans="3:4" x14ac:dyDescent="0.2">
      <c r="C122" s="14"/>
      <c r="D122" s="14"/>
    </row>
    <row r="123" spans="3:4" x14ac:dyDescent="0.2">
      <c r="C123" s="14"/>
      <c r="D123" s="14"/>
    </row>
    <row r="124" spans="3:4" x14ac:dyDescent="0.2">
      <c r="C124" s="14"/>
      <c r="D124" s="14"/>
    </row>
    <row r="125" spans="3:4" x14ac:dyDescent="0.2">
      <c r="C125" s="14"/>
      <c r="D125" s="14"/>
    </row>
    <row r="126" spans="3:4" x14ac:dyDescent="0.2">
      <c r="C126" s="14"/>
      <c r="D126" s="14"/>
    </row>
    <row r="127" spans="3:4" x14ac:dyDescent="0.2">
      <c r="C127" s="14"/>
      <c r="D127" s="14"/>
    </row>
    <row r="128" spans="3:4" x14ac:dyDescent="0.2">
      <c r="C128" s="14"/>
      <c r="D128" s="14"/>
    </row>
    <row r="129" spans="3:4" x14ac:dyDescent="0.2">
      <c r="C129" s="14"/>
      <c r="D129" s="14"/>
    </row>
    <row r="130" spans="3:4" x14ac:dyDescent="0.2">
      <c r="C130" s="14"/>
      <c r="D130" s="14"/>
    </row>
    <row r="131" spans="3:4" x14ac:dyDescent="0.2">
      <c r="C131" s="14"/>
      <c r="D131" s="14"/>
    </row>
    <row r="132" spans="3:4" x14ac:dyDescent="0.2">
      <c r="C132" s="14"/>
      <c r="D132" s="14"/>
    </row>
    <row r="133" spans="3:4" x14ac:dyDescent="0.2">
      <c r="C133" s="14"/>
      <c r="D133" s="14"/>
    </row>
    <row r="134" spans="3:4" x14ac:dyDescent="0.2">
      <c r="C134" s="14"/>
      <c r="D134" s="14"/>
    </row>
    <row r="135" spans="3:4" x14ac:dyDescent="0.2">
      <c r="C135" s="14"/>
      <c r="D135" s="14"/>
    </row>
    <row r="136" spans="3:4" x14ac:dyDescent="0.2">
      <c r="C136" s="14"/>
      <c r="D136" s="14"/>
    </row>
    <row r="137" spans="3:4" x14ac:dyDescent="0.2">
      <c r="C137" s="14"/>
      <c r="D137" s="14"/>
    </row>
    <row r="138" spans="3:4" x14ac:dyDescent="0.2">
      <c r="C138" s="14"/>
      <c r="D138" s="14"/>
    </row>
    <row r="139" spans="3:4" x14ac:dyDescent="0.2">
      <c r="C139" s="14"/>
      <c r="D139" s="14"/>
    </row>
    <row r="140" spans="3:4" x14ac:dyDescent="0.2">
      <c r="C140" s="14"/>
      <c r="D140" s="14"/>
    </row>
    <row r="141" spans="3:4" x14ac:dyDescent="0.2">
      <c r="C141" s="14"/>
      <c r="D141" s="14"/>
    </row>
    <row r="142" spans="3:4" x14ac:dyDescent="0.2">
      <c r="C142" s="14"/>
      <c r="D142" s="14"/>
    </row>
    <row r="143" spans="3:4" x14ac:dyDescent="0.2">
      <c r="C143" s="14"/>
      <c r="D143" s="14"/>
    </row>
    <row r="144" spans="3:4" x14ac:dyDescent="0.2">
      <c r="C144" s="14"/>
      <c r="D144" s="14"/>
    </row>
    <row r="145" spans="3:4" x14ac:dyDescent="0.2">
      <c r="C145" s="14"/>
      <c r="D145" s="14"/>
    </row>
    <row r="146" spans="3:4" x14ac:dyDescent="0.2">
      <c r="C146" s="14"/>
      <c r="D146" s="14"/>
    </row>
    <row r="147" spans="3:4" x14ac:dyDescent="0.2">
      <c r="C147" s="14"/>
      <c r="D147" s="14"/>
    </row>
    <row r="148" spans="3:4" x14ac:dyDescent="0.2">
      <c r="C148" s="14"/>
      <c r="D148" s="14"/>
    </row>
    <row r="149" spans="3:4" x14ac:dyDescent="0.2">
      <c r="C149" s="14"/>
      <c r="D149" s="14"/>
    </row>
    <row r="150" spans="3:4" x14ac:dyDescent="0.2">
      <c r="C150" s="14"/>
      <c r="D150" s="14"/>
    </row>
    <row r="151" spans="3:4" x14ac:dyDescent="0.2">
      <c r="C151" s="14"/>
      <c r="D151" s="14"/>
    </row>
    <row r="152" spans="3:4" x14ac:dyDescent="0.2">
      <c r="C152" s="14"/>
      <c r="D152" s="14"/>
    </row>
    <row r="153" spans="3:4" x14ac:dyDescent="0.2">
      <c r="C153" s="14"/>
      <c r="D153" s="14"/>
    </row>
    <row r="154" spans="3:4" x14ac:dyDescent="0.2">
      <c r="C154" s="14"/>
      <c r="D154" s="14"/>
    </row>
    <row r="155" spans="3:4" x14ac:dyDescent="0.2">
      <c r="C155" s="14"/>
      <c r="D155" s="14"/>
    </row>
    <row r="156" spans="3:4" x14ac:dyDescent="0.2">
      <c r="C156" s="14"/>
      <c r="D156" s="14"/>
    </row>
    <row r="157" spans="3:4" x14ac:dyDescent="0.2">
      <c r="C157" s="14"/>
      <c r="D157" s="14"/>
    </row>
    <row r="158" spans="3:4" x14ac:dyDescent="0.2">
      <c r="C158" s="14"/>
      <c r="D158" s="14"/>
    </row>
    <row r="159" spans="3:4" x14ac:dyDescent="0.2">
      <c r="C159" s="14"/>
      <c r="D159" s="14"/>
    </row>
    <row r="160" spans="3:4" x14ac:dyDescent="0.2">
      <c r="C160" s="14"/>
      <c r="D160" s="14"/>
    </row>
    <row r="161" spans="3:4" x14ac:dyDescent="0.2">
      <c r="C161" s="14"/>
      <c r="D161" s="14"/>
    </row>
    <row r="162" spans="3:4" x14ac:dyDescent="0.2">
      <c r="C162" s="14"/>
      <c r="D162" s="14"/>
    </row>
    <row r="163" spans="3:4" x14ac:dyDescent="0.2">
      <c r="C163" s="14"/>
      <c r="D163" s="14"/>
    </row>
    <row r="164" spans="3:4" x14ac:dyDescent="0.2">
      <c r="C164" s="14"/>
      <c r="D164" s="14"/>
    </row>
    <row r="165" spans="3:4" x14ac:dyDescent="0.2">
      <c r="C165" s="14"/>
      <c r="D165" s="14"/>
    </row>
    <row r="166" spans="3:4" x14ac:dyDescent="0.2">
      <c r="C166" s="14"/>
      <c r="D166" s="14"/>
    </row>
    <row r="167" spans="3:4" x14ac:dyDescent="0.2">
      <c r="C167" s="14"/>
      <c r="D167" s="14"/>
    </row>
    <row r="168" spans="3:4" x14ac:dyDescent="0.2">
      <c r="C168" s="14"/>
      <c r="D168" s="14"/>
    </row>
    <row r="169" spans="3:4" x14ac:dyDescent="0.2">
      <c r="C169" s="14"/>
      <c r="D169" s="14"/>
    </row>
    <row r="170" spans="3:4" x14ac:dyDescent="0.2">
      <c r="C170" s="14"/>
      <c r="D170" s="14"/>
    </row>
    <row r="171" spans="3:4" x14ac:dyDescent="0.2">
      <c r="C171" s="14"/>
      <c r="D171" s="14"/>
    </row>
    <row r="172" spans="3:4" x14ac:dyDescent="0.2">
      <c r="C172" s="14"/>
      <c r="D172" s="14"/>
    </row>
    <row r="173" spans="3:4" x14ac:dyDescent="0.2">
      <c r="C173" s="14"/>
      <c r="D173" s="14"/>
    </row>
    <row r="174" spans="3:4" x14ac:dyDescent="0.2">
      <c r="C174" s="14"/>
      <c r="D174" s="14"/>
    </row>
    <row r="175" spans="3:4" x14ac:dyDescent="0.2">
      <c r="C175" s="14"/>
      <c r="D175" s="14"/>
    </row>
    <row r="176" spans="3:4" x14ac:dyDescent="0.2">
      <c r="C176" s="14"/>
      <c r="D176" s="14"/>
    </row>
    <row r="177" spans="3:4" x14ac:dyDescent="0.2">
      <c r="C177" s="14"/>
      <c r="D177" s="14"/>
    </row>
    <row r="178" spans="3:4" x14ac:dyDescent="0.2">
      <c r="C178" s="14"/>
      <c r="D178" s="14"/>
    </row>
    <row r="179" spans="3:4" x14ac:dyDescent="0.2">
      <c r="C179" s="14"/>
      <c r="D179" s="14"/>
    </row>
    <row r="180" spans="3:4" x14ac:dyDescent="0.2">
      <c r="C180" s="14"/>
      <c r="D180" s="14"/>
    </row>
    <row r="181" spans="3:4" x14ac:dyDescent="0.2">
      <c r="C181" s="14"/>
      <c r="D181" s="14"/>
    </row>
    <row r="182" spans="3:4" x14ac:dyDescent="0.2">
      <c r="C182" s="14"/>
      <c r="D182" s="14"/>
    </row>
    <row r="183" spans="3:4" x14ac:dyDescent="0.2">
      <c r="C183" s="14"/>
      <c r="D183" s="14"/>
    </row>
    <row r="184" spans="3:4" x14ac:dyDescent="0.2">
      <c r="C184" s="14"/>
      <c r="D184" s="14"/>
    </row>
    <row r="185" spans="3:4" x14ac:dyDescent="0.2">
      <c r="C185" s="14"/>
      <c r="D185" s="14"/>
    </row>
    <row r="186" spans="3:4" x14ac:dyDescent="0.2">
      <c r="C186" s="14"/>
      <c r="D186" s="14"/>
    </row>
    <row r="187" spans="3:4" x14ac:dyDescent="0.2">
      <c r="C187" s="14"/>
      <c r="D187" s="14"/>
    </row>
    <row r="188" spans="3:4" x14ac:dyDescent="0.2">
      <c r="C188" s="14"/>
      <c r="D188" s="14"/>
    </row>
    <row r="189" spans="3:4" x14ac:dyDescent="0.2">
      <c r="C189" s="14"/>
      <c r="D189" s="14"/>
    </row>
    <row r="190" spans="3:4" x14ac:dyDescent="0.2">
      <c r="C190" s="14"/>
      <c r="D190" s="14"/>
    </row>
    <row r="191" spans="3:4" x14ac:dyDescent="0.2">
      <c r="C191" s="14"/>
      <c r="D191" s="14"/>
    </row>
    <row r="192" spans="3:4" x14ac:dyDescent="0.2">
      <c r="C192" s="14"/>
      <c r="D192" s="14"/>
    </row>
    <row r="193" spans="3:4" x14ac:dyDescent="0.2">
      <c r="C193" s="14"/>
      <c r="D193" s="14"/>
    </row>
    <row r="194" spans="3:4" x14ac:dyDescent="0.2">
      <c r="C194" s="14"/>
      <c r="D194" s="14"/>
    </row>
    <row r="195" spans="3:4" x14ac:dyDescent="0.2">
      <c r="C195" s="14"/>
      <c r="D195" s="14"/>
    </row>
    <row r="196" spans="3:4" x14ac:dyDescent="0.2">
      <c r="C196" s="14"/>
      <c r="D196" s="14"/>
    </row>
    <row r="197" spans="3:4" x14ac:dyDescent="0.2">
      <c r="C197" s="14"/>
      <c r="D197" s="14"/>
    </row>
    <row r="198" spans="3:4" x14ac:dyDescent="0.2">
      <c r="C198" s="14"/>
      <c r="D198" s="14"/>
    </row>
    <row r="199" spans="3:4" x14ac:dyDescent="0.2">
      <c r="C199" s="14"/>
      <c r="D199" s="14"/>
    </row>
    <row r="200" spans="3:4" x14ac:dyDescent="0.2">
      <c r="C200" s="14"/>
      <c r="D200" s="14"/>
    </row>
    <row r="201" spans="3:4" x14ac:dyDescent="0.2">
      <c r="C201" s="14"/>
      <c r="D201" s="14"/>
    </row>
    <row r="202" spans="3:4" x14ac:dyDescent="0.2">
      <c r="C202" s="14"/>
      <c r="D202" s="14"/>
    </row>
    <row r="203" spans="3:4" x14ac:dyDescent="0.2">
      <c r="C203" s="14"/>
      <c r="D203" s="14"/>
    </row>
    <row r="204" spans="3:4" x14ac:dyDescent="0.2">
      <c r="C204" s="14"/>
      <c r="D204" s="14"/>
    </row>
    <row r="205" spans="3:4" x14ac:dyDescent="0.2">
      <c r="C205" s="14"/>
      <c r="D205" s="14"/>
    </row>
    <row r="206" spans="3:4" x14ac:dyDescent="0.2">
      <c r="C206" s="14"/>
      <c r="D206" s="14"/>
    </row>
    <row r="207" spans="3:4" x14ac:dyDescent="0.2">
      <c r="C207" s="14"/>
      <c r="D207" s="14"/>
    </row>
    <row r="208" spans="3:4" x14ac:dyDescent="0.2">
      <c r="C208" s="14"/>
      <c r="D208" s="14"/>
    </row>
    <row r="209" spans="3:4" x14ac:dyDescent="0.2">
      <c r="C209" s="14"/>
      <c r="D209" s="14"/>
    </row>
    <row r="210" spans="3:4" x14ac:dyDescent="0.2">
      <c r="C210" s="14"/>
      <c r="D210" s="14"/>
    </row>
    <row r="211" spans="3:4" x14ac:dyDescent="0.2">
      <c r="C211" s="14"/>
      <c r="D211" s="14"/>
    </row>
    <row r="212" spans="3:4" x14ac:dyDescent="0.2">
      <c r="C212" s="14"/>
      <c r="D212" s="14"/>
    </row>
    <row r="213" spans="3:4" x14ac:dyDescent="0.2">
      <c r="C213" s="14"/>
      <c r="D213" s="14"/>
    </row>
    <row r="214" spans="3:4" x14ac:dyDescent="0.2">
      <c r="C214" s="14"/>
      <c r="D214" s="14"/>
    </row>
    <row r="215" spans="3:4" x14ac:dyDescent="0.2">
      <c r="C215" s="14"/>
      <c r="D215" s="14"/>
    </row>
    <row r="216" spans="3:4" x14ac:dyDescent="0.2">
      <c r="C216" s="14"/>
      <c r="D216" s="14"/>
    </row>
    <row r="217" spans="3:4" x14ac:dyDescent="0.2">
      <c r="C217" s="14"/>
      <c r="D217" s="14"/>
    </row>
    <row r="218" spans="3:4" x14ac:dyDescent="0.2">
      <c r="C218" s="14"/>
      <c r="D218" s="14"/>
    </row>
    <row r="219" spans="3:4" x14ac:dyDescent="0.2">
      <c r="C219" s="14"/>
      <c r="D219" s="14"/>
    </row>
    <row r="220" spans="3:4" x14ac:dyDescent="0.2">
      <c r="C220" s="14"/>
      <c r="D220" s="14"/>
    </row>
    <row r="221" spans="3:4" x14ac:dyDescent="0.2">
      <c r="C221" s="14"/>
      <c r="D221" s="14"/>
    </row>
    <row r="222" spans="3:4" x14ac:dyDescent="0.2">
      <c r="C222" s="14"/>
      <c r="D222" s="14"/>
    </row>
    <row r="223" spans="3:4" x14ac:dyDescent="0.2">
      <c r="C223" s="14"/>
      <c r="D223" s="14"/>
    </row>
    <row r="224" spans="3:4" x14ac:dyDescent="0.2">
      <c r="C224" s="14"/>
      <c r="D224" s="14"/>
    </row>
    <row r="225" spans="3:4" x14ac:dyDescent="0.2">
      <c r="C225" s="14"/>
      <c r="D225" s="14"/>
    </row>
    <row r="226" spans="3:4" x14ac:dyDescent="0.2">
      <c r="C226" s="14"/>
      <c r="D226" s="14"/>
    </row>
    <row r="227" spans="3:4" x14ac:dyDescent="0.2">
      <c r="C227" s="14"/>
      <c r="D227" s="14"/>
    </row>
    <row r="228" spans="3:4" x14ac:dyDescent="0.2">
      <c r="C228" s="14"/>
      <c r="D228" s="14"/>
    </row>
    <row r="229" spans="3:4" x14ac:dyDescent="0.2">
      <c r="C229" s="14"/>
      <c r="D229" s="14"/>
    </row>
    <row r="230" spans="3:4" x14ac:dyDescent="0.2">
      <c r="C230" s="14"/>
      <c r="D230" s="14"/>
    </row>
    <row r="231" spans="3:4" x14ac:dyDescent="0.2">
      <c r="C231" s="14"/>
      <c r="D231" s="14"/>
    </row>
    <row r="232" spans="3:4" x14ac:dyDescent="0.2">
      <c r="C232" s="14"/>
      <c r="D232" s="14"/>
    </row>
    <row r="233" spans="3:4" x14ac:dyDescent="0.2">
      <c r="C233" s="14"/>
      <c r="D233" s="14"/>
    </row>
    <row r="234" spans="3:4" x14ac:dyDescent="0.2">
      <c r="C234" s="14"/>
      <c r="D234" s="14"/>
    </row>
    <row r="235" spans="3:4" x14ac:dyDescent="0.2">
      <c r="C235" s="14"/>
      <c r="D235" s="14"/>
    </row>
    <row r="236" spans="3:4" x14ac:dyDescent="0.2">
      <c r="C236" s="14"/>
      <c r="D236" s="14"/>
    </row>
    <row r="237" spans="3:4" x14ac:dyDescent="0.2">
      <c r="C237" s="14"/>
      <c r="D237" s="14"/>
    </row>
    <row r="238" spans="3:4" x14ac:dyDescent="0.2">
      <c r="C238" s="14"/>
      <c r="D238" s="14"/>
    </row>
    <row r="239" spans="3:4" x14ac:dyDescent="0.2">
      <c r="C239" s="14"/>
      <c r="D239" s="14"/>
    </row>
    <row r="240" spans="3:4" x14ac:dyDescent="0.2">
      <c r="C240" s="14"/>
      <c r="D240" s="14"/>
    </row>
    <row r="241" spans="3:4" x14ac:dyDescent="0.2">
      <c r="C241" s="14"/>
      <c r="D241" s="14"/>
    </row>
    <row r="242" spans="3:4" x14ac:dyDescent="0.2">
      <c r="C242" s="14"/>
      <c r="D242" s="14"/>
    </row>
    <row r="243" spans="3:4" x14ac:dyDescent="0.2">
      <c r="C243" s="14"/>
      <c r="D243" s="14"/>
    </row>
    <row r="244" spans="3:4" x14ac:dyDescent="0.2">
      <c r="C244" s="14"/>
      <c r="D244" s="14"/>
    </row>
    <row r="245" spans="3:4" x14ac:dyDescent="0.2">
      <c r="C245" s="14"/>
      <c r="D245" s="14"/>
    </row>
    <row r="246" spans="3:4" x14ac:dyDescent="0.2">
      <c r="C246" s="14"/>
      <c r="D246" s="14"/>
    </row>
    <row r="247" spans="3:4" x14ac:dyDescent="0.2">
      <c r="C247" s="14"/>
      <c r="D247" s="14"/>
    </row>
    <row r="248" spans="3:4" x14ac:dyDescent="0.2">
      <c r="C248" s="14"/>
      <c r="D248" s="14"/>
    </row>
    <row r="249" spans="3:4" x14ac:dyDescent="0.2">
      <c r="C249" s="14"/>
      <c r="D249" s="14"/>
    </row>
    <row r="250" spans="3:4" x14ac:dyDescent="0.2">
      <c r="C250" s="14"/>
      <c r="D250" s="14"/>
    </row>
    <row r="251" spans="3:4" x14ac:dyDescent="0.2">
      <c r="C251" s="14"/>
      <c r="D251" s="14"/>
    </row>
    <row r="252" spans="3:4" x14ac:dyDescent="0.2">
      <c r="C252" s="14"/>
      <c r="D252" s="14"/>
    </row>
    <row r="253" spans="3:4" x14ac:dyDescent="0.2">
      <c r="C253" s="14"/>
      <c r="D253" s="14"/>
    </row>
    <row r="254" spans="3:4" x14ac:dyDescent="0.2">
      <c r="C254" s="14"/>
      <c r="D254" s="14"/>
    </row>
    <row r="255" spans="3:4" x14ac:dyDescent="0.2">
      <c r="C255" s="14"/>
      <c r="D255" s="14"/>
    </row>
    <row r="256" spans="3:4" x14ac:dyDescent="0.2">
      <c r="C256" s="14"/>
      <c r="D256" s="14"/>
    </row>
    <row r="257" spans="3:4" x14ac:dyDescent="0.2">
      <c r="C257" s="14"/>
      <c r="D257" s="14"/>
    </row>
    <row r="258" spans="3:4" x14ac:dyDescent="0.2">
      <c r="C258" s="14"/>
      <c r="D258" s="14"/>
    </row>
    <row r="259" spans="3:4" x14ac:dyDescent="0.2">
      <c r="C259" s="14"/>
      <c r="D259" s="14"/>
    </row>
    <row r="260" spans="3:4" x14ac:dyDescent="0.2">
      <c r="C260" s="14"/>
      <c r="D260" s="14"/>
    </row>
    <row r="261" spans="3:4" x14ac:dyDescent="0.2">
      <c r="C261" s="14"/>
      <c r="D261" s="14"/>
    </row>
    <row r="262" spans="3:4" x14ac:dyDescent="0.2">
      <c r="C262" s="14"/>
      <c r="D262" s="14"/>
    </row>
    <row r="263" spans="3:4" x14ac:dyDescent="0.2">
      <c r="C263" s="14"/>
      <c r="D263" s="14"/>
    </row>
    <row r="264" spans="3:4" x14ac:dyDescent="0.2">
      <c r="C264" s="14"/>
      <c r="D264" s="14"/>
    </row>
    <row r="265" spans="3:4" x14ac:dyDescent="0.2">
      <c r="C265" s="14"/>
      <c r="D265" s="14"/>
    </row>
    <row r="266" spans="3:4" x14ac:dyDescent="0.2">
      <c r="C266" s="14"/>
      <c r="D266" s="14"/>
    </row>
    <row r="267" spans="3:4" x14ac:dyDescent="0.2">
      <c r="C267" s="14"/>
      <c r="D267" s="14"/>
    </row>
    <row r="268" spans="3:4" x14ac:dyDescent="0.2">
      <c r="C268" s="14"/>
      <c r="D268" s="14"/>
    </row>
    <row r="269" spans="3:4" x14ac:dyDescent="0.2">
      <c r="C269" s="14"/>
      <c r="D269" s="14"/>
    </row>
    <row r="270" spans="3:4" x14ac:dyDescent="0.2">
      <c r="C270" s="14"/>
      <c r="D270" s="14"/>
    </row>
    <row r="271" spans="3:4" x14ac:dyDescent="0.2">
      <c r="C271" s="14"/>
      <c r="D271" s="14"/>
    </row>
    <row r="272" spans="3:4" x14ac:dyDescent="0.2">
      <c r="C272" s="14"/>
      <c r="D272" s="14"/>
    </row>
    <row r="273" spans="3:4" x14ac:dyDescent="0.2">
      <c r="C273" s="14"/>
      <c r="D273" s="14"/>
    </row>
    <row r="274" spans="3:4" x14ac:dyDescent="0.2">
      <c r="C274" s="14"/>
      <c r="D274" s="14"/>
    </row>
    <row r="275" spans="3:4" x14ac:dyDescent="0.2">
      <c r="C275" s="14"/>
      <c r="D275" s="14"/>
    </row>
    <row r="276" spans="3:4" x14ac:dyDescent="0.2">
      <c r="C276" s="14"/>
      <c r="D276" s="14"/>
    </row>
    <row r="277" spans="3:4" x14ac:dyDescent="0.2">
      <c r="C277" s="14"/>
      <c r="D277" s="14"/>
    </row>
    <row r="278" spans="3:4" x14ac:dyDescent="0.2">
      <c r="C278" s="14"/>
      <c r="D278" s="14"/>
    </row>
    <row r="279" spans="3:4" x14ac:dyDescent="0.2">
      <c r="C279" s="14"/>
      <c r="D279" s="14"/>
    </row>
    <row r="280" spans="3:4" x14ac:dyDescent="0.2">
      <c r="C280" s="14"/>
      <c r="D280" s="14"/>
    </row>
    <row r="281" spans="3:4" x14ac:dyDescent="0.2">
      <c r="C281" s="14"/>
      <c r="D281" s="14"/>
    </row>
    <row r="282" spans="3:4" x14ac:dyDescent="0.2">
      <c r="C282" s="14"/>
      <c r="D282" s="14"/>
    </row>
    <row r="283" spans="3:4" x14ac:dyDescent="0.2">
      <c r="C283" s="14"/>
      <c r="D283" s="14"/>
    </row>
    <row r="284" spans="3:4" x14ac:dyDescent="0.2">
      <c r="C284" s="14"/>
      <c r="D284" s="14"/>
    </row>
    <row r="285" spans="3:4" x14ac:dyDescent="0.2">
      <c r="C285" s="14"/>
      <c r="D285" s="14"/>
    </row>
    <row r="286" spans="3:4" x14ac:dyDescent="0.2">
      <c r="C286" s="14"/>
      <c r="D286" s="14"/>
    </row>
    <row r="287" spans="3:4" x14ac:dyDescent="0.2">
      <c r="C287" s="14"/>
      <c r="D287" s="14"/>
    </row>
    <row r="288" spans="3:4" x14ac:dyDescent="0.2">
      <c r="C288" s="14"/>
      <c r="D288" s="14"/>
    </row>
    <row r="289" spans="3:4" x14ac:dyDescent="0.2">
      <c r="C289" s="14"/>
      <c r="D289" s="14"/>
    </row>
    <row r="290" spans="3:4" x14ac:dyDescent="0.2">
      <c r="C290" s="14"/>
      <c r="D290" s="14"/>
    </row>
    <row r="291" spans="3:4" x14ac:dyDescent="0.2">
      <c r="C291" s="14"/>
      <c r="D291" s="14"/>
    </row>
    <row r="292" spans="3:4" x14ac:dyDescent="0.2">
      <c r="C292" s="14"/>
      <c r="D292" s="14"/>
    </row>
    <row r="293" spans="3:4" x14ac:dyDescent="0.2">
      <c r="C293" s="14"/>
      <c r="D293" s="14"/>
    </row>
    <row r="294" spans="3:4" x14ac:dyDescent="0.2">
      <c r="C294" s="14"/>
      <c r="D294" s="14"/>
    </row>
    <row r="295" spans="3:4" x14ac:dyDescent="0.2">
      <c r="C295" s="14"/>
      <c r="D295" s="14"/>
    </row>
    <row r="296" spans="3:4" x14ac:dyDescent="0.2">
      <c r="C296" s="14"/>
      <c r="D296" s="14"/>
    </row>
    <row r="297" spans="3:4" x14ac:dyDescent="0.2">
      <c r="C297" s="14"/>
      <c r="D297" s="14"/>
    </row>
    <row r="298" spans="3:4" x14ac:dyDescent="0.2">
      <c r="C298" s="14"/>
      <c r="D298" s="14"/>
    </row>
    <row r="299" spans="3:4" x14ac:dyDescent="0.2">
      <c r="C299" s="14"/>
      <c r="D299" s="14"/>
    </row>
    <row r="300" spans="3:4" x14ac:dyDescent="0.2">
      <c r="C300" s="14"/>
      <c r="D300" s="14"/>
    </row>
    <row r="301" spans="3:4" x14ac:dyDescent="0.2">
      <c r="C301" s="14"/>
      <c r="D301" s="14"/>
    </row>
    <row r="302" spans="3:4" x14ac:dyDescent="0.2">
      <c r="C302" s="14"/>
      <c r="D302" s="14"/>
    </row>
    <row r="303" spans="3:4" x14ac:dyDescent="0.2">
      <c r="C303" s="14"/>
      <c r="D303" s="14"/>
    </row>
    <row r="304" spans="3:4" x14ac:dyDescent="0.2">
      <c r="C304" s="14"/>
      <c r="D304" s="14"/>
    </row>
    <row r="305" spans="3:4" x14ac:dyDescent="0.2">
      <c r="C305" s="14"/>
      <c r="D305" s="14"/>
    </row>
    <row r="306" spans="3:4" x14ac:dyDescent="0.2">
      <c r="C306" s="14"/>
      <c r="D306" s="14"/>
    </row>
    <row r="307" spans="3:4" x14ac:dyDescent="0.2">
      <c r="C307" s="14"/>
      <c r="D307" s="14"/>
    </row>
    <row r="308" spans="3:4" x14ac:dyDescent="0.2">
      <c r="C308" s="14"/>
      <c r="D308" s="14"/>
    </row>
    <row r="309" spans="3:4" x14ac:dyDescent="0.2">
      <c r="C309" s="14"/>
      <c r="D309" s="14"/>
    </row>
    <row r="310" spans="3:4" x14ac:dyDescent="0.2">
      <c r="C310" s="14"/>
      <c r="D310" s="14"/>
    </row>
    <row r="311" spans="3:4" x14ac:dyDescent="0.2">
      <c r="C311" s="14"/>
      <c r="D311" s="14"/>
    </row>
    <row r="312" spans="3:4" x14ac:dyDescent="0.2">
      <c r="C312" s="14"/>
      <c r="D312" s="14"/>
    </row>
    <row r="313" spans="3:4" x14ac:dyDescent="0.2">
      <c r="C313" s="14"/>
      <c r="D313" s="14"/>
    </row>
    <row r="314" spans="3:4" x14ac:dyDescent="0.2">
      <c r="C314" s="14"/>
      <c r="D314" s="14"/>
    </row>
    <row r="315" spans="3:4" x14ac:dyDescent="0.2">
      <c r="C315" s="14"/>
      <c r="D315" s="14"/>
    </row>
    <row r="316" spans="3:4" x14ac:dyDescent="0.2">
      <c r="C316" s="14"/>
      <c r="D316" s="14"/>
    </row>
    <row r="317" spans="3:4" x14ac:dyDescent="0.2">
      <c r="C317" s="14"/>
      <c r="D317" s="14"/>
    </row>
    <row r="318" spans="3:4" x14ac:dyDescent="0.2">
      <c r="C318" s="14"/>
      <c r="D318" s="14"/>
    </row>
    <row r="319" spans="3:4" x14ac:dyDescent="0.2">
      <c r="C319" s="14"/>
      <c r="D319" s="14"/>
    </row>
    <row r="320" spans="3:4" x14ac:dyDescent="0.2">
      <c r="C320" s="14"/>
      <c r="D320" s="14"/>
    </row>
    <row r="321" spans="3:4" x14ac:dyDescent="0.2">
      <c r="C321" s="14"/>
      <c r="D321" s="14"/>
    </row>
    <row r="322" spans="3:4" x14ac:dyDescent="0.2">
      <c r="C322" s="14"/>
      <c r="D322" s="14"/>
    </row>
    <row r="323" spans="3:4" x14ac:dyDescent="0.2">
      <c r="C323" s="14"/>
      <c r="D323" s="14"/>
    </row>
    <row r="324" spans="3:4" x14ac:dyDescent="0.2">
      <c r="C324" s="14"/>
      <c r="D324" s="14"/>
    </row>
    <row r="325" spans="3:4" x14ac:dyDescent="0.2">
      <c r="C325" s="14"/>
      <c r="D325" s="14"/>
    </row>
    <row r="326" spans="3:4" x14ac:dyDescent="0.2">
      <c r="C326" s="14"/>
      <c r="D326" s="14"/>
    </row>
    <row r="327" spans="3:4" x14ac:dyDescent="0.2">
      <c r="C327" s="14"/>
      <c r="D327" s="14"/>
    </row>
    <row r="328" spans="3:4" x14ac:dyDescent="0.2">
      <c r="C328" s="14"/>
      <c r="D328" s="14"/>
    </row>
    <row r="329" spans="3:4" x14ac:dyDescent="0.2">
      <c r="C329" s="14"/>
      <c r="D329" s="14"/>
    </row>
    <row r="330" spans="3:4" x14ac:dyDescent="0.2">
      <c r="C330" s="14"/>
      <c r="D330" s="14"/>
    </row>
    <row r="331" spans="3:4" x14ac:dyDescent="0.2">
      <c r="C331" s="14"/>
      <c r="D331" s="14"/>
    </row>
    <row r="332" spans="3:4" x14ac:dyDescent="0.2">
      <c r="C332" s="14"/>
      <c r="D332" s="14"/>
    </row>
    <row r="333" spans="3:4" x14ac:dyDescent="0.2">
      <c r="C333" s="14"/>
      <c r="D333" s="14"/>
    </row>
    <row r="334" spans="3:4" x14ac:dyDescent="0.2">
      <c r="C334" s="14"/>
      <c r="D334" s="14"/>
    </row>
    <row r="335" spans="3:4" x14ac:dyDescent="0.2">
      <c r="C335" s="14"/>
      <c r="D335" s="14"/>
    </row>
    <row r="336" spans="3:4" x14ac:dyDescent="0.2">
      <c r="C336" s="14"/>
      <c r="D336" s="14"/>
    </row>
    <row r="337" spans="3:4" x14ac:dyDescent="0.2">
      <c r="C337" s="14"/>
      <c r="D337" s="14"/>
    </row>
    <row r="338" spans="3:4" x14ac:dyDescent="0.2">
      <c r="C338" s="14"/>
      <c r="D338" s="14"/>
    </row>
    <row r="339" spans="3:4" x14ac:dyDescent="0.2">
      <c r="C339" s="14"/>
      <c r="D339" s="14"/>
    </row>
    <row r="340" spans="3:4" x14ac:dyDescent="0.2">
      <c r="C340" s="14"/>
      <c r="D340" s="14"/>
    </row>
    <row r="341" spans="3:4" x14ac:dyDescent="0.2">
      <c r="C341" s="14"/>
      <c r="D341" s="14"/>
    </row>
    <row r="342" spans="3:4" x14ac:dyDescent="0.2">
      <c r="C342" s="14"/>
      <c r="D342" s="14"/>
    </row>
    <row r="343" spans="3:4" x14ac:dyDescent="0.2">
      <c r="C343" s="14"/>
      <c r="D343" s="14"/>
    </row>
    <row r="344" spans="3:4" x14ac:dyDescent="0.2">
      <c r="C344" s="14"/>
      <c r="D344" s="14"/>
    </row>
    <row r="345" spans="3:4" x14ac:dyDescent="0.2">
      <c r="C345" s="14"/>
      <c r="D345" s="14"/>
    </row>
    <row r="346" spans="3:4" x14ac:dyDescent="0.2">
      <c r="C346" s="14"/>
      <c r="D346" s="14"/>
    </row>
    <row r="347" spans="3:4" x14ac:dyDescent="0.2">
      <c r="C347" s="14"/>
      <c r="D347" s="14"/>
    </row>
    <row r="348" spans="3:4" x14ac:dyDescent="0.2">
      <c r="C348" s="14"/>
      <c r="D348" s="14"/>
    </row>
    <row r="349" spans="3:4" x14ac:dyDescent="0.2">
      <c r="C349" s="14"/>
      <c r="D349" s="14"/>
    </row>
    <row r="350" spans="3:4" x14ac:dyDescent="0.2">
      <c r="C350" s="14"/>
      <c r="D350" s="14"/>
    </row>
    <row r="351" spans="3:4" x14ac:dyDescent="0.2">
      <c r="C351" s="14"/>
      <c r="D351" s="14"/>
    </row>
    <row r="352" spans="3:4" x14ac:dyDescent="0.2">
      <c r="C352" s="14"/>
      <c r="D352" s="14"/>
    </row>
    <row r="353" spans="3:4" x14ac:dyDescent="0.2">
      <c r="C353" s="14"/>
      <c r="D353" s="14"/>
    </row>
    <row r="354" spans="3:4" x14ac:dyDescent="0.2">
      <c r="C354" s="14"/>
      <c r="D354" s="14"/>
    </row>
    <row r="355" spans="3:4" x14ac:dyDescent="0.2">
      <c r="C355" s="14"/>
      <c r="D355" s="14"/>
    </row>
    <row r="356" spans="3:4" x14ac:dyDescent="0.2">
      <c r="C356" s="14"/>
      <c r="D356" s="14"/>
    </row>
    <row r="357" spans="3:4" x14ac:dyDescent="0.2">
      <c r="C357" s="14"/>
      <c r="D357" s="14"/>
    </row>
    <row r="358" spans="3:4" x14ac:dyDescent="0.2">
      <c r="C358" s="14"/>
      <c r="D358" s="14"/>
    </row>
    <row r="359" spans="3:4" x14ac:dyDescent="0.2">
      <c r="C359" s="14"/>
      <c r="D359" s="14"/>
    </row>
    <row r="360" spans="3:4" x14ac:dyDescent="0.2">
      <c r="C360" s="14"/>
      <c r="D360" s="14"/>
    </row>
    <row r="361" spans="3:4" x14ac:dyDescent="0.2">
      <c r="C361" s="14"/>
      <c r="D361" s="14"/>
    </row>
    <row r="362" spans="3:4" x14ac:dyDescent="0.2">
      <c r="C362" s="14"/>
      <c r="D362" s="14"/>
    </row>
    <row r="363" spans="3:4" x14ac:dyDescent="0.2">
      <c r="C363" s="14"/>
      <c r="D363" s="14"/>
    </row>
    <row r="364" spans="3:4" x14ac:dyDescent="0.2">
      <c r="C364" s="14"/>
      <c r="D364" s="14"/>
    </row>
    <row r="365" spans="3:4" x14ac:dyDescent="0.2">
      <c r="C365" s="14"/>
      <c r="D365" s="14"/>
    </row>
    <row r="366" spans="3:4" x14ac:dyDescent="0.2">
      <c r="C366" s="14"/>
      <c r="D366" s="14"/>
    </row>
    <row r="367" spans="3:4" x14ac:dyDescent="0.2">
      <c r="C367" s="14"/>
      <c r="D367" s="14"/>
    </row>
    <row r="368" spans="3:4" x14ac:dyDescent="0.2">
      <c r="C368" s="14"/>
      <c r="D368" s="14"/>
    </row>
    <row r="369" spans="3:4" x14ac:dyDescent="0.2">
      <c r="C369" s="14"/>
      <c r="D369" s="14"/>
    </row>
    <row r="370" spans="3:4" x14ac:dyDescent="0.2">
      <c r="C370" s="14"/>
      <c r="D370" s="14"/>
    </row>
    <row r="371" spans="3:4" x14ac:dyDescent="0.2">
      <c r="C371" s="14"/>
      <c r="D371" s="14"/>
    </row>
    <row r="372" spans="3:4" x14ac:dyDescent="0.2">
      <c r="C372" s="14"/>
      <c r="D372" s="14"/>
    </row>
    <row r="373" spans="3:4" x14ac:dyDescent="0.2">
      <c r="C373" s="14"/>
      <c r="D373" s="14"/>
    </row>
    <row r="374" spans="3:4" x14ac:dyDescent="0.2">
      <c r="C374" s="14"/>
      <c r="D374" s="14"/>
    </row>
    <row r="375" spans="3:4" x14ac:dyDescent="0.2">
      <c r="C375" s="14"/>
      <c r="D375" s="14"/>
    </row>
    <row r="376" spans="3:4" x14ac:dyDescent="0.2">
      <c r="C376" s="14"/>
      <c r="D376" s="14"/>
    </row>
    <row r="377" spans="3:4" x14ac:dyDescent="0.2">
      <c r="C377" s="14"/>
      <c r="D377" s="14"/>
    </row>
    <row r="378" spans="3:4" x14ac:dyDescent="0.2">
      <c r="C378" s="14"/>
      <c r="D378" s="14"/>
    </row>
    <row r="379" spans="3:4" x14ac:dyDescent="0.2">
      <c r="C379" s="14"/>
      <c r="D379" s="14"/>
    </row>
    <row r="380" spans="3:4" x14ac:dyDescent="0.2">
      <c r="C380" s="14"/>
      <c r="D380" s="14"/>
    </row>
    <row r="381" spans="3:4" x14ac:dyDescent="0.2">
      <c r="C381" s="14"/>
      <c r="D381" s="14"/>
    </row>
    <row r="382" spans="3:4" x14ac:dyDescent="0.2">
      <c r="C382" s="14"/>
      <c r="D382" s="14"/>
    </row>
    <row r="383" spans="3:4" x14ac:dyDescent="0.2">
      <c r="C383" s="14"/>
      <c r="D383" s="14"/>
    </row>
    <row r="384" spans="3:4" x14ac:dyDescent="0.2">
      <c r="C384" s="14"/>
      <c r="D384" s="14"/>
    </row>
    <row r="385" spans="3:4" x14ac:dyDescent="0.2">
      <c r="C385" s="14"/>
      <c r="D385" s="14"/>
    </row>
    <row r="386" spans="3:4" x14ac:dyDescent="0.2">
      <c r="C386" s="14"/>
      <c r="D386" s="14"/>
    </row>
    <row r="387" spans="3:4" x14ac:dyDescent="0.2">
      <c r="C387" s="14"/>
      <c r="D387" s="14"/>
    </row>
    <row r="388" spans="3:4" x14ac:dyDescent="0.2">
      <c r="C388" s="14"/>
      <c r="D388" s="14"/>
    </row>
    <row r="389" spans="3:4" x14ac:dyDescent="0.2">
      <c r="C389" s="14"/>
      <c r="D389" s="14"/>
    </row>
    <row r="390" spans="3:4" x14ac:dyDescent="0.2">
      <c r="C390" s="14"/>
      <c r="D390" s="14"/>
    </row>
    <row r="391" spans="3:4" x14ac:dyDescent="0.2">
      <c r="C391" s="14"/>
      <c r="D391" s="14"/>
    </row>
    <row r="392" spans="3:4" x14ac:dyDescent="0.2">
      <c r="C392" s="14"/>
      <c r="D392" s="14"/>
    </row>
    <row r="393" spans="3:4" x14ac:dyDescent="0.2">
      <c r="C393" s="14"/>
      <c r="D393" s="14"/>
    </row>
    <row r="394" spans="3:4" x14ac:dyDescent="0.2">
      <c r="C394" s="14"/>
      <c r="D394" s="14"/>
    </row>
    <row r="395" spans="3:4" x14ac:dyDescent="0.2">
      <c r="C395" s="14"/>
      <c r="D395" s="14"/>
    </row>
    <row r="396" spans="3:4" x14ac:dyDescent="0.2">
      <c r="C396" s="14"/>
      <c r="D396" s="14"/>
    </row>
    <row r="397" spans="3:4" x14ac:dyDescent="0.2">
      <c r="C397" s="14"/>
      <c r="D397" s="14"/>
    </row>
    <row r="398" spans="3:4" x14ac:dyDescent="0.2">
      <c r="C398" s="14"/>
      <c r="D398" s="14"/>
    </row>
    <row r="399" spans="3:4" x14ac:dyDescent="0.2">
      <c r="C399" s="14"/>
      <c r="D399" s="14"/>
    </row>
    <row r="400" spans="3:4" x14ac:dyDescent="0.2">
      <c r="C400" s="14"/>
      <c r="D400" s="14"/>
    </row>
    <row r="401" spans="3:4" x14ac:dyDescent="0.2">
      <c r="C401" s="14"/>
      <c r="D401" s="14"/>
    </row>
    <row r="402" spans="3:4" x14ac:dyDescent="0.2">
      <c r="C402" s="14"/>
      <c r="D402" s="14"/>
    </row>
    <row r="403" spans="3:4" x14ac:dyDescent="0.2">
      <c r="C403" s="14"/>
      <c r="D403" s="14"/>
    </row>
    <row r="404" spans="3:4" x14ac:dyDescent="0.2">
      <c r="C404" s="14"/>
      <c r="D404" s="14"/>
    </row>
    <row r="405" spans="3:4" x14ac:dyDescent="0.2">
      <c r="C405" s="14"/>
      <c r="D405" s="14"/>
    </row>
    <row r="406" spans="3:4" x14ac:dyDescent="0.2">
      <c r="C406" s="14"/>
      <c r="D406" s="14"/>
    </row>
    <row r="407" spans="3:4" x14ac:dyDescent="0.2">
      <c r="C407" s="14"/>
      <c r="D407" s="14"/>
    </row>
    <row r="408" spans="3:4" x14ac:dyDescent="0.2">
      <c r="C408" s="14"/>
      <c r="D408" s="14"/>
    </row>
    <row r="409" spans="3:4" x14ac:dyDescent="0.2">
      <c r="C409" s="14"/>
      <c r="D409" s="14"/>
    </row>
    <row r="410" spans="3:4" x14ac:dyDescent="0.2">
      <c r="C410" s="14"/>
      <c r="D410" s="14"/>
    </row>
    <row r="411" spans="3:4" x14ac:dyDescent="0.2">
      <c r="C411" s="14"/>
      <c r="D411" s="14"/>
    </row>
    <row r="412" spans="3:4" x14ac:dyDescent="0.2">
      <c r="C412" s="14"/>
      <c r="D412" s="14"/>
    </row>
    <row r="413" spans="3:4" x14ac:dyDescent="0.2">
      <c r="C413" s="14"/>
      <c r="D413" s="14"/>
    </row>
    <row r="414" spans="3:4" x14ac:dyDescent="0.2">
      <c r="C414" s="14"/>
      <c r="D414" s="14"/>
    </row>
    <row r="415" spans="3:4" x14ac:dyDescent="0.2">
      <c r="C415" s="14"/>
      <c r="D415" s="14"/>
    </row>
    <row r="416" spans="3:4" x14ac:dyDescent="0.2">
      <c r="C416" s="14"/>
      <c r="D416" s="14"/>
    </row>
    <row r="417" spans="3:4" x14ac:dyDescent="0.2">
      <c r="C417" s="14"/>
      <c r="D417" s="14"/>
    </row>
    <row r="418" spans="3:4" x14ac:dyDescent="0.2">
      <c r="C418" s="14"/>
      <c r="D418" s="14"/>
    </row>
    <row r="419" spans="3:4" x14ac:dyDescent="0.2">
      <c r="C419" s="14"/>
      <c r="D419" s="14"/>
    </row>
    <row r="420" spans="3:4" x14ac:dyDescent="0.2">
      <c r="C420" s="14"/>
      <c r="D420" s="14"/>
    </row>
    <row r="421" spans="3:4" x14ac:dyDescent="0.2">
      <c r="C421" s="14"/>
      <c r="D421" s="14"/>
    </row>
    <row r="422" spans="3:4" x14ac:dyDescent="0.2">
      <c r="C422" s="14"/>
      <c r="D422" s="14"/>
    </row>
    <row r="423" spans="3:4" x14ac:dyDescent="0.2">
      <c r="C423" s="14"/>
      <c r="D423" s="14"/>
    </row>
    <row r="424" spans="3:4" x14ac:dyDescent="0.2">
      <c r="C424" s="14"/>
      <c r="D424" s="14"/>
    </row>
    <row r="425" spans="3:4" x14ac:dyDescent="0.2">
      <c r="C425" s="14"/>
      <c r="D425" s="14"/>
    </row>
    <row r="426" spans="3:4" x14ac:dyDescent="0.2">
      <c r="C426" s="14"/>
      <c r="D426" s="14"/>
    </row>
    <row r="427" spans="3:4" x14ac:dyDescent="0.2">
      <c r="C427" s="14"/>
      <c r="D427" s="14"/>
    </row>
    <row r="428" spans="3:4" x14ac:dyDescent="0.2">
      <c r="C428" s="14"/>
      <c r="D428" s="14"/>
    </row>
    <row r="429" spans="3:4" x14ac:dyDescent="0.2">
      <c r="C429" s="14"/>
      <c r="D429" s="14"/>
    </row>
    <row r="430" spans="3:4" x14ac:dyDescent="0.2">
      <c r="C430" s="14"/>
      <c r="D430" s="14"/>
    </row>
    <row r="431" spans="3:4" x14ac:dyDescent="0.2">
      <c r="C431" s="14"/>
      <c r="D431" s="14"/>
    </row>
    <row r="432" spans="3:4" x14ac:dyDescent="0.2">
      <c r="C432" s="14"/>
      <c r="D432" s="14"/>
    </row>
    <row r="433" spans="3:4" x14ac:dyDescent="0.2">
      <c r="C433" s="14"/>
      <c r="D433" s="14"/>
    </row>
    <row r="434" spans="3:4" x14ac:dyDescent="0.2">
      <c r="C434" s="14"/>
      <c r="D434" s="14"/>
    </row>
    <row r="435" spans="3:4" x14ac:dyDescent="0.2">
      <c r="C435" s="14"/>
      <c r="D435" s="14"/>
    </row>
    <row r="436" spans="3:4" x14ac:dyDescent="0.2">
      <c r="C436" s="14"/>
      <c r="D436" s="14"/>
    </row>
    <row r="437" spans="3:4" x14ac:dyDescent="0.2">
      <c r="C437" s="14"/>
      <c r="D437" s="14"/>
    </row>
    <row r="438" spans="3:4" x14ac:dyDescent="0.2">
      <c r="C438" s="14"/>
      <c r="D438" s="14"/>
    </row>
    <row r="439" spans="3:4" x14ac:dyDescent="0.2">
      <c r="C439" s="14"/>
      <c r="D439" s="14"/>
    </row>
    <row r="440" spans="3:4" x14ac:dyDescent="0.2">
      <c r="C440" s="14"/>
      <c r="D440" s="14"/>
    </row>
    <row r="441" spans="3:4" x14ac:dyDescent="0.2">
      <c r="C441" s="14"/>
      <c r="D441" s="14"/>
    </row>
    <row r="442" spans="3:4" x14ac:dyDescent="0.2">
      <c r="C442" s="14"/>
      <c r="D442" s="14"/>
    </row>
    <row r="443" spans="3:4" x14ac:dyDescent="0.2">
      <c r="C443" s="14"/>
      <c r="D443" s="14"/>
    </row>
    <row r="444" spans="3:4" x14ac:dyDescent="0.2">
      <c r="C444" s="14"/>
      <c r="D444" s="14"/>
    </row>
    <row r="445" spans="3:4" x14ac:dyDescent="0.2">
      <c r="C445" s="14"/>
      <c r="D445" s="14"/>
    </row>
    <row r="446" spans="3:4" x14ac:dyDescent="0.2">
      <c r="C446" s="14"/>
      <c r="D446" s="14"/>
    </row>
    <row r="447" spans="3:4" x14ac:dyDescent="0.2">
      <c r="C447" s="14"/>
      <c r="D447" s="14"/>
    </row>
    <row r="448" spans="3:4" x14ac:dyDescent="0.2">
      <c r="C448" s="14"/>
      <c r="D448" s="14"/>
    </row>
    <row r="449" spans="3:4" x14ac:dyDescent="0.2">
      <c r="C449" s="14"/>
      <c r="D449" s="14"/>
    </row>
    <row r="450" spans="3:4" x14ac:dyDescent="0.2">
      <c r="C450" s="14"/>
      <c r="D450" s="14"/>
    </row>
    <row r="451" spans="3:4" x14ac:dyDescent="0.2">
      <c r="C451" s="14"/>
      <c r="D451" s="14"/>
    </row>
    <row r="452" spans="3:4" x14ac:dyDescent="0.2">
      <c r="C452" s="14"/>
      <c r="D452" s="14"/>
    </row>
    <row r="453" spans="3:4" x14ac:dyDescent="0.2">
      <c r="C453" s="14"/>
      <c r="D453" s="14"/>
    </row>
    <row r="454" spans="3:4" x14ac:dyDescent="0.2">
      <c r="C454" s="14"/>
      <c r="D454" s="14"/>
    </row>
    <row r="455" spans="3:4" x14ac:dyDescent="0.2">
      <c r="C455" s="14"/>
      <c r="D455" s="14"/>
    </row>
    <row r="456" spans="3:4" x14ac:dyDescent="0.2">
      <c r="C456" s="14"/>
      <c r="D456" s="14"/>
    </row>
    <row r="457" spans="3:4" x14ac:dyDescent="0.2">
      <c r="C457" s="14"/>
      <c r="D457" s="14"/>
    </row>
    <row r="458" spans="3:4" x14ac:dyDescent="0.2">
      <c r="C458" s="14"/>
      <c r="D458" s="14"/>
    </row>
    <row r="459" spans="3:4" x14ac:dyDescent="0.2">
      <c r="C459" s="14"/>
      <c r="D459" s="14"/>
    </row>
    <row r="460" spans="3:4" x14ac:dyDescent="0.2">
      <c r="C460" s="14"/>
      <c r="D460" s="14"/>
    </row>
    <row r="461" spans="3:4" x14ac:dyDescent="0.2">
      <c r="C461" s="14"/>
      <c r="D461" s="14"/>
    </row>
    <row r="462" spans="3:4" x14ac:dyDescent="0.2">
      <c r="C462" s="14"/>
      <c r="D462" s="14"/>
    </row>
    <row r="463" spans="3:4" x14ac:dyDescent="0.2">
      <c r="C463" s="14"/>
      <c r="D463" s="14"/>
    </row>
    <row r="464" spans="3:4" x14ac:dyDescent="0.2">
      <c r="C464" s="14"/>
      <c r="D464" s="14"/>
    </row>
    <row r="465" spans="3:4" x14ac:dyDescent="0.2">
      <c r="C465" s="14"/>
      <c r="D465" s="14"/>
    </row>
    <row r="466" spans="3:4" x14ac:dyDescent="0.2">
      <c r="C466" s="14"/>
      <c r="D466" s="14"/>
    </row>
    <row r="467" spans="3:4" x14ac:dyDescent="0.2">
      <c r="C467" s="14"/>
      <c r="D467" s="14"/>
    </row>
    <row r="468" spans="3:4" x14ac:dyDescent="0.2">
      <c r="C468" s="14"/>
      <c r="D468" s="14"/>
    </row>
    <row r="469" spans="3:4" x14ac:dyDescent="0.2">
      <c r="C469" s="14"/>
      <c r="D469" s="14"/>
    </row>
    <row r="470" spans="3:4" x14ac:dyDescent="0.2">
      <c r="C470" s="14"/>
      <c r="D470" s="14"/>
    </row>
    <row r="471" spans="3:4" x14ac:dyDescent="0.2">
      <c r="C471" s="14"/>
      <c r="D471" s="14"/>
    </row>
    <row r="472" spans="3:4" x14ac:dyDescent="0.2">
      <c r="C472" s="14"/>
      <c r="D472" s="14"/>
    </row>
    <row r="473" spans="3:4" x14ac:dyDescent="0.2">
      <c r="C473" s="14"/>
      <c r="D473" s="14"/>
    </row>
    <row r="474" spans="3:4" x14ac:dyDescent="0.2">
      <c r="C474" s="14"/>
      <c r="D474" s="14"/>
    </row>
    <row r="475" spans="3:4" x14ac:dyDescent="0.2">
      <c r="C475" s="14"/>
      <c r="D475" s="14"/>
    </row>
    <row r="476" spans="3:4" x14ac:dyDescent="0.2">
      <c r="C476" s="14"/>
      <c r="D476" s="14"/>
    </row>
    <row r="477" spans="3:4" x14ac:dyDescent="0.2">
      <c r="C477" s="14"/>
      <c r="D477" s="14"/>
    </row>
    <row r="478" spans="3:4" x14ac:dyDescent="0.2">
      <c r="C478" s="14"/>
      <c r="D478" s="14"/>
    </row>
    <row r="479" spans="3:4" x14ac:dyDescent="0.2">
      <c r="C479" s="14"/>
      <c r="D479" s="14"/>
    </row>
    <row r="480" spans="3:4" x14ac:dyDescent="0.2">
      <c r="C480" s="14"/>
      <c r="D480" s="14"/>
    </row>
    <row r="481" spans="3:4" x14ac:dyDescent="0.2">
      <c r="C481" s="14"/>
      <c r="D481" s="14"/>
    </row>
    <row r="482" spans="3:4" x14ac:dyDescent="0.2">
      <c r="C482" s="14"/>
      <c r="D482" s="14"/>
    </row>
    <row r="483" spans="3:4" x14ac:dyDescent="0.2">
      <c r="C483" s="14"/>
      <c r="D483" s="14"/>
    </row>
    <row r="484" spans="3:4" x14ac:dyDescent="0.2">
      <c r="C484" s="14"/>
      <c r="D484" s="14"/>
    </row>
    <row r="485" spans="3:4" x14ac:dyDescent="0.2">
      <c r="C485" s="14"/>
      <c r="D485" s="14"/>
    </row>
    <row r="486" spans="3:4" x14ac:dyDescent="0.2">
      <c r="C486" s="14"/>
      <c r="D486" s="14"/>
    </row>
    <row r="487" spans="3:4" x14ac:dyDescent="0.2">
      <c r="C487" s="14"/>
      <c r="D487" s="14"/>
    </row>
    <row r="488" spans="3:4" x14ac:dyDescent="0.2">
      <c r="C488" s="14"/>
      <c r="D488" s="14"/>
    </row>
    <row r="489" spans="3:4" x14ac:dyDescent="0.2">
      <c r="C489" s="14"/>
      <c r="D489" s="14"/>
    </row>
    <row r="490" spans="3:4" x14ac:dyDescent="0.2">
      <c r="C490" s="14"/>
      <c r="D490" s="14"/>
    </row>
    <row r="491" spans="3:4" x14ac:dyDescent="0.2">
      <c r="C491" s="14"/>
      <c r="D491" s="14"/>
    </row>
    <row r="492" spans="3:4" x14ac:dyDescent="0.2">
      <c r="C492" s="14"/>
      <c r="D492" s="14"/>
    </row>
    <row r="493" spans="3:4" x14ac:dyDescent="0.2">
      <c r="C493" s="14"/>
      <c r="D493" s="14"/>
    </row>
    <row r="494" spans="3:4" x14ac:dyDescent="0.2">
      <c r="C494" s="14"/>
      <c r="D494" s="14"/>
    </row>
    <row r="495" spans="3:4" x14ac:dyDescent="0.2">
      <c r="C495" s="14"/>
      <c r="D495" s="14"/>
    </row>
    <row r="496" spans="3:4" x14ac:dyDescent="0.2">
      <c r="C496" s="14"/>
      <c r="D496" s="14"/>
    </row>
    <row r="497" spans="3:4" x14ac:dyDescent="0.2">
      <c r="C497" s="14"/>
      <c r="D497" s="14"/>
    </row>
    <row r="498" spans="3:4" x14ac:dyDescent="0.2">
      <c r="C498" s="14"/>
      <c r="D498" s="14"/>
    </row>
    <row r="499" spans="3:4" x14ac:dyDescent="0.2">
      <c r="C499" s="14"/>
      <c r="D499" s="14"/>
    </row>
    <row r="500" spans="3:4" x14ac:dyDescent="0.2">
      <c r="C500" s="14"/>
      <c r="D500" s="14"/>
    </row>
    <row r="501" spans="3:4" x14ac:dyDescent="0.2">
      <c r="C501" s="14"/>
      <c r="D501" s="14"/>
    </row>
    <row r="502" spans="3:4" x14ac:dyDescent="0.2">
      <c r="C502" s="14"/>
      <c r="D502" s="14"/>
    </row>
    <row r="503" spans="3:4" x14ac:dyDescent="0.2">
      <c r="C503" s="14"/>
      <c r="D503" s="14"/>
    </row>
    <row r="504" spans="3:4" x14ac:dyDescent="0.2">
      <c r="C504" s="14"/>
      <c r="D504" s="14"/>
    </row>
    <row r="505" spans="3:4" x14ac:dyDescent="0.2">
      <c r="C505" s="14"/>
      <c r="D505" s="14"/>
    </row>
    <row r="506" spans="3:4" x14ac:dyDescent="0.2">
      <c r="C506" s="14"/>
      <c r="D506" s="14"/>
    </row>
    <row r="507" spans="3:4" x14ac:dyDescent="0.2">
      <c r="C507" s="14"/>
      <c r="D507" s="14"/>
    </row>
    <row r="508" spans="3:4" x14ac:dyDescent="0.2">
      <c r="C508" s="14"/>
      <c r="D508" s="14"/>
    </row>
    <row r="509" spans="3:4" x14ac:dyDescent="0.2">
      <c r="C509" s="14"/>
      <c r="D509" s="14"/>
    </row>
    <row r="510" spans="3:4" x14ac:dyDescent="0.2">
      <c r="C510" s="14"/>
      <c r="D510" s="14"/>
    </row>
    <row r="511" spans="3:4" x14ac:dyDescent="0.2">
      <c r="C511" s="14"/>
      <c r="D511" s="14"/>
    </row>
    <row r="512" spans="3:4" x14ac:dyDescent="0.2">
      <c r="C512" s="14"/>
      <c r="D512" s="14"/>
    </row>
    <row r="513" spans="3:4" x14ac:dyDescent="0.2">
      <c r="C513" s="14"/>
      <c r="D513" s="14"/>
    </row>
    <row r="514" spans="3:4" x14ac:dyDescent="0.2">
      <c r="C514" s="14"/>
      <c r="D514" s="14"/>
    </row>
    <row r="515" spans="3:4" x14ac:dyDescent="0.2">
      <c r="C515" s="14"/>
      <c r="D515" s="14"/>
    </row>
    <row r="516" spans="3:4" x14ac:dyDescent="0.2">
      <c r="C516" s="14"/>
      <c r="D516" s="14"/>
    </row>
    <row r="517" spans="3:4" x14ac:dyDescent="0.2">
      <c r="C517" s="14"/>
      <c r="D517" s="14"/>
    </row>
    <row r="518" spans="3:4" x14ac:dyDescent="0.2">
      <c r="C518" s="14"/>
      <c r="D518" s="14"/>
    </row>
    <row r="519" spans="3:4" x14ac:dyDescent="0.2">
      <c r="C519" s="14"/>
      <c r="D519" s="14"/>
    </row>
    <row r="520" spans="3:4" x14ac:dyDescent="0.2">
      <c r="C520" s="14"/>
      <c r="D520" s="14"/>
    </row>
    <row r="521" spans="3:4" x14ac:dyDescent="0.2">
      <c r="C521" s="14"/>
      <c r="D521" s="14"/>
    </row>
    <row r="522" spans="3:4" x14ac:dyDescent="0.2">
      <c r="C522" s="14"/>
      <c r="D522" s="14"/>
    </row>
    <row r="523" spans="3:4" x14ac:dyDescent="0.2">
      <c r="C523" s="14"/>
      <c r="D523" s="14"/>
    </row>
    <row r="524" spans="3:4" x14ac:dyDescent="0.2">
      <c r="C524" s="14"/>
      <c r="D524" s="14"/>
    </row>
    <row r="525" spans="3:4" x14ac:dyDescent="0.2">
      <c r="C525" s="14"/>
      <c r="D525" s="14"/>
    </row>
    <row r="526" spans="3:4" x14ac:dyDescent="0.2">
      <c r="C526" s="14"/>
      <c r="D526" s="14"/>
    </row>
    <row r="527" spans="3:4" x14ac:dyDescent="0.2">
      <c r="C527" s="14"/>
      <c r="D527" s="14"/>
    </row>
    <row r="528" spans="3:4" x14ac:dyDescent="0.2">
      <c r="C528" s="14"/>
      <c r="D528" s="14"/>
    </row>
    <row r="529" spans="3:4" x14ac:dyDescent="0.2">
      <c r="C529" s="14"/>
      <c r="D529" s="14"/>
    </row>
    <row r="530" spans="3:4" x14ac:dyDescent="0.2">
      <c r="C530" s="14"/>
      <c r="D530" s="14"/>
    </row>
    <row r="531" spans="3:4" x14ac:dyDescent="0.2">
      <c r="C531" s="14"/>
      <c r="D531" s="14"/>
    </row>
    <row r="532" spans="3:4" x14ac:dyDescent="0.2">
      <c r="C532" s="14"/>
      <c r="D532" s="14"/>
    </row>
    <row r="533" spans="3:4" x14ac:dyDescent="0.2">
      <c r="C533" s="14"/>
      <c r="D533" s="14"/>
    </row>
    <row r="534" spans="3:4" x14ac:dyDescent="0.2">
      <c r="C534" s="14"/>
      <c r="D534" s="14"/>
    </row>
    <row r="535" spans="3:4" x14ac:dyDescent="0.2">
      <c r="C535" s="14"/>
      <c r="D535" s="14"/>
    </row>
    <row r="536" spans="3:4" x14ac:dyDescent="0.2">
      <c r="C536" s="14"/>
      <c r="D536" s="14"/>
    </row>
    <row r="537" spans="3:4" x14ac:dyDescent="0.2">
      <c r="C537" s="14"/>
      <c r="D537" s="14"/>
    </row>
    <row r="538" spans="3:4" x14ac:dyDescent="0.2">
      <c r="C538" s="14"/>
      <c r="D538" s="14"/>
    </row>
    <row r="539" spans="3:4" x14ac:dyDescent="0.2">
      <c r="C539" s="14"/>
      <c r="D539" s="14"/>
    </row>
    <row r="540" spans="3:4" x14ac:dyDescent="0.2">
      <c r="C540" s="14"/>
      <c r="D540" s="14"/>
    </row>
    <row r="541" spans="3:4" x14ac:dyDescent="0.2">
      <c r="C541" s="14"/>
      <c r="D541" s="14"/>
    </row>
    <row r="542" spans="3:4" x14ac:dyDescent="0.2">
      <c r="C542" s="14"/>
      <c r="D542" s="14"/>
    </row>
    <row r="543" spans="3:4" x14ac:dyDescent="0.2">
      <c r="C543" s="14"/>
      <c r="D543" s="14"/>
    </row>
    <row r="544" spans="3:4" x14ac:dyDescent="0.2">
      <c r="C544" s="14"/>
      <c r="D544" s="14"/>
    </row>
    <row r="545" spans="3:4" x14ac:dyDescent="0.2">
      <c r="C545" s="14"/>
      <c r="D545" s="14"/>
    </row>
    <row r="546" spans="3:4" x14ac:dyDescent="0.2">
      <c r="C546" s="14"/>
      <c r="D546" s="14"/>
    </row>
    <row r="547" spans="3:4" x14ac:dyDescent="0.2">
      <c r="C547" s="14"/>
      <c r="D547" s="14"/>
    </row>
    <row r="548" spans="3:4" x14ac:dyDescent="0.2">
      <c r="C548" s="14"/>
      <c r="D548" s="14"/>
    </row>
    <row r="549" spans="3:4" x14ac:dyDescent="0.2">
      <c r="C549" s="14"/>
      <c r="D549" s="14"/>
    </row>
    <row r="550" spans="3:4" x14ac:dyDescent="0.2">
      <c r="C550" s="14"/>
      <c r="D550" s="14"/>
    </row>
    <row r="551" spans="3:4" x14ac:dyDescent="0.2">
      <c r="C551" s="14"/>
      <c r="D551" s="14"/>
    </row>
    <row r="552" spans="3:4" x14ac:dyDescent="0.2">
      <c r="C552" s="14"/>
      <c r="D552" s="14"/>
    </row>
    <row r="553" spans="3:4" x14ac:dyDescent="0.2">
      <c r="C553" s="14"/>
      <c r="D553" s="14"/>
    </row>
    <row r="554" spans="3:4" x14ac:dyDescent="0.2">
      <c r="C554" s="14"/>
      <c r="D554" s="14"/>
    </row>
    <row r="555" spans="3:4" x14ac:dyDescent="0.2">
      <c r="C555" s="14"/>
      <c r="D555" s="14"/>
    </row>
    <row r="556" spans="3:4" x14ac:dyDescent="0.2">
      <c r="C556" s="14"/>
      <c r="D556" s="14"/>
    </row>
    <row r="557" spans="3:4" x14ac:dyDescent="0.2">
      <c r="C557" s="14"/>
      <c r="D557" s="14"/>
    </row>
    <row r="558" spans="3:4" x14ac:dyDescent="0.2">
      <c r="C558" s="14"/>
      <c r="D558" s="14"/>
    </row>
    <row r="559" spans="3:4" x14ac:dyDescent="0.2">
      <c r="C559" s="14"/>
      <c r="D559" s="14"/>
    </row>
    <row r="560" spans="3:4" x14ac:dyDescent="0.2">
      <c r="C560" s="14"/>
      <c r="D560" s="14"/>
    </row>
    <row r="561" spans="3:4" x14ac:dyDescent="0.2">
      <c r="C561" s="14"/>
      <c r="D561" s="14"/>
    </row>
    <row r="562" spans="3:4" x14ac:dyDescent="0.2">
      <c r="C562" s="14"/>
      <c r="D562" s="14"/>
    </row>
    <row r="563" spans="3:4" x14ac:dyDescent="0.2">
      <c r="C563" s="14"/>
      <c r="D563" s="14"/>
    </row>
    <row r="564" spans="3:4" x14ac:dyDescent="0.2">
      <c r="C564" s="14"/>
      <c r="D564" s="14"/>
    </row>
    <row r="565" spans="3:4" x14ac:dyDescent="0.2">
      <c r="C565" s="14"/>
      <c r="D565" s="14"/>
    </row>
    <row r="566" spans="3:4" x14ac:dyDescent="0.2">
      <c r="C566" s="14"/>
      <c r="D566" s="14"/>
    </row>
    <row r="567" spans="3:4" x14ac:dyDescent="0.2">
      <c r="C567" s="14"/>
      <c r="D567" s="14"/>
    </row>
    <row r="568" spans="3:4" x14ac:dyDescent="0.2">
      <c r="C568" s="14"/>
      <c r="D568" s="14"/>
    </row>
    <row r="569" spans="3:4" x14ac:dyDescent="0.2">
      <c r="C569" s="14"/>
      <c r="D569" s="14"/>
    </row>
    <row r="570" spans="3:4" x14ac:dyDescent="0.2">
      <c r="C570" s="14"/>
      <c r="D570" s="14"/>
    </row>
    <row r="571" spans="3:4" x14ac:dyDescent="0.2">
      <c r="C571" s="14"/>
      <c r="D571" s="14"/>
    </row>
    <row r="572" spans="3:4" x14ac:dyDescent="0.2">
      <c r="C572" s="14"/>
      <c r="D572" s="14"/>
    </row>
    <row r="573" spans="3:4" x14ac:dyDescent="0.2">
      <c r="C573" s="14"/>
      <c r="D573" s="14"/>
    </row>
    <row r="574" spans="3:4" x14ac:dyDescent="0.2">
      <c r="C574" s="14"/>
      <c r="D574" s="14"/>
    </row>
    <row r="575" spans="3:4" x14ac:dyDescent="0.2">
      <c r="C575" s="14"/>
      <c r="D575" s="14"/>
    </row>
    <row r="576" spans="3:4" x14ac:dyDescent="0.2">
      <c r="C576" s="14"/>
      <c r="D576" s="14"/>
    </row>
    <row r="577" spans="3:4" x14ac:dyDescent="0.2">
      <c r="C577" s="14"/>
      <c r="D577" s="14"/>
    </row>
    <row r="578" spans="3:4" x14ac:dyDescent="0.2">
      <c r="C578" s="14"/>
      <c r="D578" s="14"/>
    </row>
    <row r="579" spans="3:4" x14ac:dyDescent="0.2">
      <c r="C579" s="14"/>
      <c r="D579" s="14"/>
    </row>
    <row r="580" spans="3:4" x14ac:dyDescent="0.2">
      <c r="C580" s="14"/>
      <c r="D580" s="14"/>
    </row>
    <row r="581" spans="3:4" x14ac:dyDescent="0.2">
      <c r="C581" s="14"/>
      <c r="D581" s="14"/>
    </row>
    <row r="582" spans="3:4" x14ac:dyDescent="0.2">
      <c r="C582" s="14"/>
      <c r="D582" s="14"/>
    </row>
    <row r="583" spans="3:4" x14ac:dyDescent="0.2">
      <c r="C583" s="14"/>
      <c r="D583" s="14"/>
    </row>
    <row r="584" spans="3:4" x14ac:dyDescent="0.2">
      <c r="C584" s="14"/>
      <c r="D584" s="14"/>
    </row>
    <row r="585" spans="3:4" x14ac:dyDescent="0.2">
      <c r="C585" s="14"/>
      <c r="D585" s="14"/>
    </row>
    <row r="586" spans="3:4" x14ac:dyDescent="0.2">
      <c r="C586" s="14"/>
      <c r="D586" s="14"/>
    </row>
    <row r="587" spans="3:4" x14ac:dyDescent="0.2">
      <c r="C587" s="14"/>
      <c r="D587" s="14"/>
    </row>
    <row r="588" spans="3:4" x14ac:dyDescent="0.2">
      <c r="C588" s="14"/>
      <c r="D588" s="14"/>
    </row>
    <row r="589" spans="3:4" x14ac:dyDescent="0.2">
      <c r="C589" s="14"/>
      <c r="D589" s="14"/>
    </row>
    <row r="590" spans="3:4" x14ac:dyDescent="0.2">
      <c r="C590" s="14"/>
      <c r="D590" s="14"/>
    </row>
    <row r="591" spans="3:4" x14ac:dyDescent="0.2">
      <c r="C591" s="14"/>
      <c r="D591" s="14"/>
    </row>
    <row r="592" spans="3:4" x14ac:dyDescent="0.2">
      <c r="C592" s="14"/>
      <c r="D592" s="14"/>
    </row>
    <row r="593" spans="3:4" x14ac:dyDescent="0.2">
      <c r="C593" s="14"/>
      <c r="D593" s="14"/>
    </row>
    <row r="594" spans="3:4" x14ac:dyDescent="0.2">
      <c r="C594" s="14"/>
      <c r="D594" s="14"/>
    </row>
    <row r="595" spans="3:4" x14ac:dyDescent="0.2">
      <c r="C595" s="14"/>
      <c r="D595" s="14"/>
    </row>
    <row r="596" spans="3:4" x14ac:dyDescent="0.2">
      <c r="C596" s="14"/>
      <c r="D596" s="14"/>
    </row>
    <row r="597" spans="3:4" x14ac:dyDescent="0.2">
      <c r="C597" s="14"/>
      <c r="D597" s="14"/>
    </row>
    <row r="598" spans="3:4" x14ac:dyDescent="0.2">
      <c r="C598" s="14"/>
      <c r="D598" s="14"/>
    </row>
    <row r="599" spans="3:4" x14ac:dyDescent="0.2">
      <c r="C599" s="14"/>
      <c r="D599" s="14"/>
    </row>
    <row r="600" spans="3:4" x14ac:dyDescent="0.2">
      <c r="C600" s="14"/>
      <c r="D600" s="14"/>
    </row>
    <row r="601" spans="3:4" x14ac:dyDescent="0.2">
      <c r="C601" s="14"/>
      <c r="D601" s="14"/>
    </row>
    <row r="602" spans="3:4" x14ac:dyDescent="0.2">
      <c r="C602" s="14"/>
      <c r="D602" s="14"/>
    </row>
    <row r="603" spans="3:4" x14ac:dyDescent="0.2">
      <c r="C603" s="14"/>
      <c r="D603" s="14"/>
    </row>
    <row r="604" spans="3:4" x14ac:dyDescent="0.2">
      <c r="C604" s="14"/>
      <c r="D604" s="14"/>
    </row>
    <row r="605" spans="3:4" x14ac:dyDescent="0.2">
      <c r="C605" s="14"/>
      <c r="D605" s="14"/>
    </row>
    <row r="606" spans="3:4" x14ac:dyDescent="0.2">
      <c r="C606" s="14"/>
      <c r="D606" s="14"/>
    </row>
    <row r="607" spans="3:4" x14ac:dyDescent="0.2">
      <c r="C607" s="14"/>
      <c r="D607" s="14"/>
    </row>
    <row r="608" spans="3:4" x14ac:dyDescent="0.2">
      <c r="C608" s="14"/>
      <c r="D608" s="14"/>
    </row>
    <row r="609" spans="3:4" x14ac:dyDescent="0.2">
      <c r="C609" s="14"/>
      <c r="D609" s="14"/>
    </row>
    <row r="610" spans="3:4" x14ac:dyDescent="0.2">
      <c r="C610" s="14"/>
      <c r="D610" s="14"/>
    </row>
    <row r="611" spans="3:4" x14ac:dyDescent="0.2">
      <c r="C611" s="14"/>
      <c r="D611" s="14"/>
    </row>
    <row r="612" spans="3:4" x14ac:dyDescent="0.2">
      <c r="C612" s="14"/>
      <c r="D612" s="14"/>
    </row>
    <row r="613" spans="3:4" x14ac:dyDescent="0.2">
      <c r="C613" s="14"/>
      <c r="D613" s="14"/>
    </row>
    <row r="614" spans="3:4" x14ac:dyDescent="0.2">
      <c r="C614" s="14"/>
      <c r="D614" s="14"/>
    </row>
    <row r="615" spans="3:4" x14ac:dyDescent="0.2">
      <c r="C615" s="14"/>
      <c r="D615" s="14"/>
    </row>
    <row r="616" spans="3:4" x14ac:dyDescent="0.2">
      <c r="C616" s="14"/>
      <c r="D616" s="14"/>
    </row>
    <row r="617" spans="3:4" x14ac:dyDescent="0.2">
      <c r="C617" s="14"/>
      <c r="D617" s="14"/>
    </row>
    <row r="618" spans="3:4" x14ac:dyDescent="0.2">
      <c r="C618" s="14"/>
      <c r="D618" s="14"/>
    </row>
    <row r="619" spans="3:4" x14ac:dyDescent="0.2">
      <c r="C619" s="14"/>
      <c r="D619" s="14"/>
    </row>
    <row r="620" spans="3:4" x14ac:dyDescent="0.2">
      <c r="C620" s="14"/>
      <c r="D620" s="14"/>
    </row>
    <row r="621" spans="3:4" x14ac:dyDescent="0.2">
      <c r="C621" s="14"/>
      <c r="D621" s="14"/>
    </row>
    <row r="622" spans="3:4" x14ac:dyDescent="0.2">
      <c r="C622" s="14"/>
      <c r="D622" s="14"/>
    </row>
    <row r="623" spans="3:4" x14ac:dyDescent="0.2">
      <c r="C623" s="14"/>
      <c r="D623" s="14"/>
    </row>
    <row r="624" spans="3:4" x14ac:dyDescent="0.2">
      <c r="C624" s="14"/>
      <c r="D624" s="14"/>
    </row>
    <row r="625" spans="3:4" x14ac:dyDescent="0.2">
      <c r="C625" s="14"/>
      <c r="D625" s="14"/>
    </row>
    <row r="626" spans="3:4" x14ac:dyDescent="0.2">
      <c r="C626" s="14"/>
      <c r="D626" s="14"/>
    </row>
    <row r="627" spans="3:4" x14ac:dyDescent="0.2">
      <c r="C627" s="14"/>
      <c r="D627" s="14"/>
    </row>
    <row r="628" spans="3:4" x14ac:dyDescent="0.2">
      <c r="C628" s="14"/>
      <c r="D628" s="14"/>
    </row>
    <row r="629" spans="3:4" x14ac:dyDescent="0.2">
      <c r="C629" s="14"/>
      <c r="D629" s="14"/>
    </row>
    <row r="630" spans="3:4" x14ac:dyDescent="0.2">
      <c r="C630" s="14"/>
      <c r="D630" s="14"/>
    </row>
    <row r="631" spans="3:4" x14ac:dyDescent="0.2">
      <c r="C631" s="14"/>
      <c r="D631" s="14"/>
    </row>
    <row r="632" spans="3:4" x14ac:dyDescent="0.2">
      <c r="C632" s="14"/>
      <c r="D632" s="14"/>
    </row>
    <row r="633" spans="3:4" x14ac:dyDescent="0.2">
      <c r="C633" s="14"/>
      <c r="D633" s="14"/>
    </row>
    <row r="634" spans="3:4" x14ac:dyDescent="0.2">
      <c r="C634" s="14"/>
      <c r="D634" s="14"/>
    </row>
    <row r="635" spans="3:4" x14ac:dyDescent="0.2">
      <c r="C635" s="14"/>
      <c r="D635" s="14"/>
    </row>
    <row r="636" spans="3:4" x14ac:dyDescent="0.2">
      <c r="C636" s="14"/>
      <c r="D636" s="14"/>
    </row>
    <row r="637" spans="3:4" x14ac:dyDescent="0.2">
      <c r="C637" s="14"/>
      <c r="D637" s="14"/>
    </row>
    <row r="638" spans="3:4" x14ac:dyDescent="0.2">
      <c r="C638" s="14"/>
      <c r="D638" s="14"/>
    </row>
    <row r="639" spans="3:4" x14ac:dyDescent="0.2">
      <c r="C639" s="14"/>
      <c r="D639" s="14"/>
    </row>
    <row r="640" spans="3:4" x14ac:dyDescent="0.2">
      <c r="C640" s="14"/>
      <c r="D640" s="14"/>
    </row>
    <row r="641" spans="3:4" x14ac:dyDescent="0.2">
      <c r="C641" s="14"/>
      <c r="D641" s="14"/>
    </row>
    <row r="642" spans="3:4" x14ac:dyDescent="0.2">
      <c r="C642" s="14"/>
      <c r="D642" s="14"/>
    </row>
    <row r="643" spans="3:4" x14ac:dyDescent="0.2">
      <c r="C643" s="14"/>
      <c r="D643" s="14"/>
    </row>
    <row r="644" spans="3:4" x14ac:dyDescent="0.2">
      <c r="C644" s="14"/>
      <c r="D644" s="14"/>
    </row>
    <row r="645" spans="3:4" x14ac:dyDescent="0.2">
      <c r="C645" s="14"/>
      <c r="D645" s="14"/>
    </row>
    <row r="646" spans="3:4" x14ac:dyDescent="0.2">
      <c r="C646" s="14"/>
      <c r="D646" s="14"/>
    </row>
    <row r="647" spans="3:4" x14ac:dyDescent="0.2">
      <c r="C647" s="14"/>
      <c r="D647" s="14"/>
    </row>
    <row r="648" spans="3:4" x14ac:dyDescent="0.2">
      <c r="C648" s="14"/>
      <c r="D648" s="14"/>
    </row>
    <row r="649" spans="3:4" x14ac:dyDescent="0.2">
      <c r="C649" s="14"/>
      <c r="D649" s="14"/>
    </row>
    <row r="650" spans="3:4" x14ac:dyDescent="0.2">
      <c r="C650" s="14"/>
      <c r="D650" s="14"/>
    </row>
    <row r="651" spans="3:4" x14ac:dyDescent="0.2">
      <c r="C651" s="14"/>
      <c r="D651" s="14"/>
    </row>
    <row r="652" spans="3:4" x14ac:dyDescent="0.2">
      <c r="C652" s="14"/>
      <c r="D652" s="14"/>
    </row>
    <row r="653" spans="3:4" x14ac:dyDescent="0.2">
      <c r="C653" s="14"/>
      <c r="D653" s="14"/>
    </row>
    <row r="654" spans="3:4" x14ac:dyDescent="0.2">
      <c r="C654" s="14"/>
      <c r="D654" s="14"/>
    </row>
    <row r="655" spans="3:4" x14ac:dyDescent="0.2">
      <c r="C655" s="14"/>
      <c r="D655" s="14"/>
    </row>
    <row r="656" spans="3:4" x14ac:dyDescent="0.2">
      <c r="C656" s="14"/>
      <c r="D656" s="14"/>
    </row>
    <row r="657" spans="3:4" x14ac:dyDescent="0.2">
      <c r="C657" s="14"/>
      <c r="D657" s="14"/>
    </row>
    <row r="658" spans="3:4" x14ac:dyDescent="0.2">
      <c r="C658" s="14"/>
      <c r="D658" s="14"/>
    </row>
    <row r="659" spans="3:4" x14ac:dyDescent="0.2">
      <c r="C659" s="14"/>
      <c r="D659" s="14"/>
    </row>
    <row r="660" spans="3:4" x14ac:dyDescent="0.2">
      <c r="C660" s="14"/>
      <c r="D660" s="14"/>
    </row>
    <row r="661" spans="3:4" x14ac:dyDescent="0.2">
      <c r="C661" s="14"/>
      <c r="D661" s="14"/>
    </row>
    <row r="662" spans="3:4" x14ac:dyDescent="0.2">
      <c r="C662" s="14"/>
      <c r="D662" s="14"/>
    </row>
    <row r="663" spans="3:4" x14ac:dyDescent="0.2">
      <c r="C663" s="14"/>
      <c r="D663" s="14"/>
    </row>
    <row r="664" spans="3:4" x14ac:dyDescent="0.2">
      <c r="C664" s="14"/>
      <c r="D664" s="14"/>
    </row>
    <row r="665" spans="3:4" x14ac:dyDescent="0.2">
      <c r="C665" s="14"/>
      <c r="D665" s="14"/>
    </row>
    <row r="666" spans="3:4" x14ac:dyDescent="0.2">
      <c r="C666" s="14"/>
      <c r="D666" s="14"/>
    </row>
    <row r="667" spans="3:4" x14ac:dyDescent="0.2">
      <c r="C667" s="14"/>
      <c r="D667" s="14"/>
    </row>
    <row r="668" spans="3:4" x14ac:dyDescent="0.2">
      <c r="C668" s="14"/>
      <c r="D668" s="14"/>
    </row>
    <row r="669" spans="3:4" x14ac:dyDescent="0.2">
      <c r="C669" s="14"/>
      <c r="D669" s="14"/>
    </row>
    <row r="670" spans="3:4" x14ac:dyDescent="0.2">
      <c r="C670" s="14"/>
      <c r="D670" s="14"/>
    </row>
    <row r="671" spans="3:4" x14ac:dyDescent="0.2">
      <c r="C671" s="14"/>
      <c r="D671" s="14"/>
    </row>
    <row r="672" spans="3:4" x14ac:dyDescent="0.2">
      <c r="C672" s="14"/>
      <c r="D672" s="14"/>
    </row>
    <row r="673" spans="3:4" x14ac:dyDescent="0.2">
      <c r="C673" s="14"/>
      <c r="D673" s="14"/>
    </row>
    <row r="674" spans="3:4" x14ac:dyDescent="0.2">
      <c r="C674" s="14"/>
      <c r="D674" s="14"/>
    </row>
    <row r="675" spans="3:4" x14ac:dyDescent="0.2">
      <c r="C675" s="14"/>
      <c r="D675" s="14"/>
    </row>
    <row r="676" spans="3:4" x14ac:dyDescent="0.2">
      <c r="C676" s="14"/>
      <c r="D676" s="14"/>
    </row>
    <row r="677" spans="3:4" x14ac:dyDescent="0.2">
      <c r="C677" s="14"/>
      <c r="D677" s="14"/>
    </row>
    <row r="678" spans="3:4" x14ac:dyDescent="0.2">
      <c r="C678" s="14"/>
      <c r="D678" s="14"/>
    </row>
    <row r="679" spans="3:4" x14ac:dyDescent="0.2">
      <c r="C679" s="14"/>
      <c r="D679" s="14"/>
    </row>
    <row r="680" spans="3:4" x14ac:dyDescent="0.2">
      <c r="C680" s="14"/>
      <c r="D680" s="14"/>
    </row>
    <row r="681" spans="3:4" x14ac:dyDescent="0.2">
      <c r="C681" s="14"/>
      <c r="D681" s="14"/>
    </row>
    <row r="682" spans="3:4" x14ac:dyDescent="0.2">
      <c r="C682" s="14"/>
      <c r="D682" s="14"/>
    </row>
    <row r="683" spans="3:4" x14ac:dyDescent="0.2">
      <c r="C683" s="14"/>
      <c r="D683" s="14"/>
    </row>
    <row r="684" spans="3:4" x14ac:dyDescent="0.2">
      <c r="C684" s="14"/>
      <c r="D684" s="14"/>
    </row>
    <row r="685" spans="3:4" x14ac:dyDescent="0.2">
      <c r="C685" s="14"/>
      <c r="D685" s="14"/>
    </row>
    <row r="686" spans="3:4" x14ac:dyDescent="0.2">
      <c r="C686" s="14"/>
      <c r="D686" s="14"/>
    </row>
    <row r="687" spans="3:4" x14ac:dyDescent="0.2">
      <c r="C687" s="14"/>
      <c r="D687" s="14"/>
    </row>
    <row r="688" spans="3:4" x14ac:dyDescent="0.2">
      <c r="C688" s="14"/>
      <c r="D688" s="14"/>
    </row>
    <row r="689" spans="3:4" x14ac:dyDescent="0.2">
      <c r="C689" s="14"/>
      <c r="D689" s="14"/>
    </row>
    <row r="690" spans="3:4" x14ac:dyDescent="0.2">
      <c r="C690" s="14"/>
      <c r="D690" s="14"/>
    </row>
    <row r="691" spans="3:4" x14ac:dyDescent="0.2">
      <c r="C691" s="14"/>
      <c r="D691" s="14"/>
    </row>
    <row r="692" spans="3:4" x14ac:dyDescent="0.2">
      <c r="C692" s="14"/>
      <c r="D692" s="14"/>
    </row>
    <row r="693" spans="3:4" x14ac:dyDescent="0.2">
      <c r="C693" s="14"/>
      <c r="D693" s="14"/>
    </row>
    <row r="694" spans="3:4" x14ac:dyDescent="0.2">
      <c r="C694" s="14"/>
      <c r="D694" s="14"/>
    </row>
    <row r="695" spans="3:4" x14ac:dyDescent="0.2">
      <c r="C695" s="14"/>
      <c r="D695" s="14"/>
    </row>
    <row r="696" spans="3:4" x14ac:dyDescent="0.2">
      <c r="C696" s="14"/>
      <c r="D696" s="14"/>
    </row>
    <row r="697" spans="3:4" x14ac:dyDescent="0.2">
      <c r="C697" s="14"/>
      <c r="D697" s="14"/>
    </row>
    <row r="698" spans="3:4" x14ac:dyDescent="0.2">
      <c r="C698" s="14"/>
      <c r="D698" s="14"/>
    </row>
    <row r="699" spans="3:4" x14ac:dyDescent="0.2">
      <c r="C699" s="14"/>
      <c r="D699" s="14"/>
    </row>
    <row r="700" spans="3:4" x14ac:dyDescent="0.2">
      <c r="C700" s="14"/>
      <c r="D700" s="14"/>
    </row>
    <row r="701" spans="3:4" x14ac:dyDescent="0.2">
      <c r="C701" s="14"/>
      <c r="D701" s="14"/>
    </row>
    <row r="702" spans="3:4" x14ac:dyDescent="0.2">
      <c r="C702" s="14"/>
      <c r="D702" s="14"/>
    </row>
    <row r="703" spans="3:4" x14ac:dyDescent="0.2">
      <c r="C703" s="14"/>
      <c r="D703" s="14"/>
    </row>
    <row r="704" spans="3:4" x14ac:dyDescent="0.2">
      <c r="C704" s="14"/>
      <c r="D704" s="14"/>
    </row>
    <row r="705" spans="3:4" x14ac:dyDescent="0.2">
      <c r="C705" s="14"/>
      <c r="D705" s="14"/>
    </row>
    <row r="706" spans="3:4" x14ac:dyDescent="0.2">
      <c r="C706" s="14"/>
      <c r="D706" s="14"/>
    </row>
    <row r="707" spans="3:4" x14ac:dyDescent="0.2">
      <c r="C707" s="14"/>
      <c r="D707" s="14"/>
    </row>
    <row r="708" spans="3:4" x14ac:dyDescent="0.2">
      <c r="C708" s="14"/>
      <c r="D708" s="14"/>
    </row>
    <row r="709" spans="3:4" x14ac:dyDescent="0.2">
      <c r="C709" s="14"/>
      <c r="D709" s="14"/>
    </row>
    <row r="710" spans="3:4" x14ac:dyDescent="0.2">
      <c r="C710" s="14"/>
      <c r="D710" s="14"/>
    </row>
    <row r="711" spans="3:4" x14ac:dyDescent="0.2">
      <c r="C711" s="14"/>
      <c r="D711" s="14"/>
    </row>
    <row r="712" spans="3:4" x14ac:dyDescent="0.2">
      <c r="C712" s="14"/>
      <c r="D712" s="14"/>
    </row>
    <row r="713" spans="3:4" x14ac:dyDescent="0.2">
      <c r="C713" s="14"/>
      <c r="D713" s="14"/>
    </row>
    <row r="714" spans="3:4" x14ac:dyDescent="0.2">
      <c r="C714" s="14"/>
      <c r="D714" s="14"/>
    </row>
    <row r="715" spans="3:4" x14ac:dyDescent="0.2">
      <c r="C715" s="14"/>
      <c r="D715" s="14"/>
    </row>
    <row r="716" spans="3:4" x14ac:dyDescent="0.2">
      <c r="C716" s="14"/>
      <c r="D716" s="14"/>
    </row>
    <row r="717" spans="3:4" x14ac:dyDescent="0.2">
      <c r="C717" s="14"/>
      <c r="D717" s="14"/>
    </row>
    <row r="718" spans="3:4" x14ac:dyDescent="0.2">
      <c r="C718" s="14"/>
      <c r="D718" s="14"/>
    </row>
    <row r="719" spans="3:4" x14ac:dyDescent="0.2">
      <c r="C719" s="14"/>
      <c r="D719" s="14"/>
    </row>
    <row r="720" spans="3:4" x14ac:dyDescent="0.2">
      <c r="C720" s="14"/>
      <c r="D720" s="14"/>
    </row>
    <row r="721" spans="3:4" x14ac:dyDescent="0.2">
      <c r="C721" s="14"/>
      <c r="D721" s="14"/>
    </row>
    <row r="722" spans="3:4" x14ac:dyDescent="0.2">
      <c r="C722" s="14"/>
      <c r="D722" s="14"/>
    </row>
    <row r="723" spans="3:4" x14ac:dyDescent="0.2">
      <c r="C723" s="14"/>
      <c r="D723" s="14"/>
    </row>
    <row r="724" spans="3:4" x14ac:dyDescent="0.2">
      <c r="C724" s="14"/>
      <c r="D724" s="14"/>
    </row>
    <row r="725" spans="3:4" x14ac:dyDescent="0.2">
      <c r="C725" s="14"/>
      <c r="D725" s="14"/>
    </row>
    <row r="726" spans="3:4" x14ac:dyDescent="0.2">
      <c r="C726" s="14"/>
      <c r="D726" s="14"/>
    </row>
    <row r="727" spans="3:4" x14ac:dyDescent="0.2">
      <c r="C727" s="14"/>
      <c r="D727" s="14"/>
    </row>
    <row r="728" spans="3:4" x14ac:dyDescent="0.2">
      <c r="C728" s="14"/>
      <c r="D728" s="14"/>
    </row>
    <row r="729" spans="3:4" x14ac:dyDescent="0.2">
      <c r="C729" s="14"/>
      <c r="D729" s="14"/>
    </row>
    <row r="730" spans="3:4" x14ac:dyDescent="0.2">
      <c r="C730" s="14"/>
      <c r="D730" s="14"/>
    </row>
    <row r="731" spans="3:4" x14ac:dyDescent="0.2">
      <c r="C731" s="14"/>
      <c r="D731" s="14"/>
    </row>
    <row r="732" spans="3:4" x14ac:dyDescent="0.2">
      <c r="C732" s="14"/>
      <c r="D732" s="14"/>
    </row>
    <row r="733" spans="3:4" x14ac:dyDescent="0.2">
      <c r="C733" s="14"/>
      <c r="D733" s="14"/>
    </row>
    <row r="734" spans="3:4" x14ac:dyDescent="0.2">
      <c r="C734" s="14"/>
      <c r="D734" s="14"/>
    </row>
    <row r="735" spans="3:4" x14ac:dyDescent="0.2">
      <c r="C735" s="14"/>
      <c r="D735" s="14"/>
    </row>
    <row r="736" spans="3:4" x14ac:dyDescent="0.2">
      <c r="C736" s="14"/>
      <c r="D736" s="14"/>
    </row>
    <row r="737" spans="3:4" x14ac:dyDescent="0.2">
      <c r="C737" s="14"/>
      <c r="D737" s="14"/>
    </row>
    <row r="738" spans="3:4" x14ac:dyDescent="0.2">
      <c r="C738" s="14"/>
      <c r="D738" s="14"/>
    </row>
    <row r="739" spans="3:4" x14ac:dyDescent="0.2">
      <c r="C739" s="14"/>
      <c r="D739" s="14"/>
    </row>
    <row r="740" spans="3:4" x14ac:dyDescent="0.2">
      <c r="C740" s="14"/>
      <c r="D740" s="14"/>
    </row>
    <row r="741" spans="3:4" x14ac:dyDescent="0.2">
      <c r="C741" s="14"/>
      <c r="D741" s="14"/>
    </row>
    <row r="742" spans="3:4" x14ac:dyDescent="0.2">
      <c r="C742" s="14"/>
      <c r="D742" s="14"/>
    </row>
    <row r="743" spans="3:4" x14ac:dyDescent="0.2">
      <c r="C743" s="14"/>
      <c r="D743" s="14"/>
    </row>
    <row r="744" spans="3:4" x14ac:dyDescent="0.2">
      <c r="C744" s="14"/>
      <c r="D744" s="14"/>
    </row>
    <row r="745" spans="3:4" x14ac:dyDescent="0.2">
      <c r="C745" s="14"/>
      <c r="D745" s="14"/>
    </row>
    <row r="746" spans="3:4" x14ac:dyDescent="0.2">
      <c r="C746" s="14"/>
      <c r="D746" s="14"/>
    </row>
    <row r="747" spans="3:4" x14ac:dyDescent="0.2">
      <c r="C747" s="14"/>
      <c r="D747" s="14"/>
    </row>
    <row r="748" spans="3:4" x14ac:dyDescent="0.2">
      <c r="C748" s="14"/>
      <c r="D748" s="14"/>
    </row>
    <row r="749" spans="3:4" x14ac:dyDescent="0.2">
      <c r="C749" s="14"/>
      <c r="D749" s="14"/>
    </row>
    <row r="750" spans="3:4" x14ac:dyDescent="0.2">
      <c r="C750" s="14"/>
      <c r="D750" s="14"/>
    </row>
    <row r="751" spans="3:4" x14ac:dyDescent="0.2">
      <c r="C751" s="14"/>
      <c r="D751" s="14"/>
    </row>
    <row r="752" spans="3:4" x14ac:dyDescent="0.2">
      <c r="C752" s="14"/>
      <c r="D752" s="14"/>
    </row>
    <row r="753" spans="3:4" x14ac:dyDescent="0.2">
      <c r="C753" s="14"/>
      <c r="D753" s="14"/>
    </row>
    <row r="754" spans="3:4" x14ac:dyDescent="0.2">
      <c r="C754" s="14"/>
      <c r="D754" s="14"/>
    </row>
    <row r="755" spans="3:4" x14ac:dyDescent="0.2">
      <c r="C755" s="14"/>
      <c r="D755" s="14"/>
    </row>
    <row r="756" spans="3:4" x14ac:dyDescent="0.2">
      <c r="C756" s="14"/>
      <c r="D756" s="14"/>
    </row>
    <row r="757" spans="3:4" x14ac:dyDescent="0.2">
      <c r="C757" s="14"/>
      <c r="D757" s="14"/>
    </row>
    <row r="758" spans="3:4" x14ac:dyDescent="0.2">
      <c r="C758" s="14"/>
      <c r="D758" s="14"/>
    </row>
    <row r="759" spans="3:4" x14ac:dyDescent="0.2">
      <c r="C759" s="14"/>
      <c r="D759" s="14"/>
    </row>
    <row r="760" spans="3:4" x14ac:dyDescent="0.2">
      <c r="C760" s="14"/>
      <c r="D760" s="14"/>
    </row>
    <row r="761" spans="3:4" x14ac:dyDescent="0.2">
      <c r="C761" s="14"/>
      <c r="D761" s="14"/>
    </row>
    <row r="762" spans="3:4" x14ac:dyDescent="0.2">
      <c r="C762" s="14"/>
      <c r="D762" s="14"/>
    </row>
    <row r="763" spans="3:4" x14ac:dyDescent="0.2">
      <c r="C763" s="14"/>
      <c r="D763" s="14"/>
    </row>
    <row r="764" spans="3:4" x14ac:dyDescent="0.2">
      <c r="C764" s="14"/>
      <c r="D764" s="14"/>
    </row>
    <row r="765" spans="3:4" x14ac:dyDescent="0.2">
      <c r="C765" s="14"/>
      <c r="D765" s="14"/>
    </row>
    <row r="766" spans="3:4" x14ac:dyDescent="0.2">
      <c r="C766" s="14"/>
      <c r="D766" s="14"/>
    </row>
    <row r="767" spans="3:4" x14ac:dyDescent="0.2">
      <c r="C767" s="14"/>
      <c r="D767" s="14"/>
    </row>
    <row r="768" spans="3:4" x14ac:dyDescent="0.2">
      <c r="C768" s="14"/>
      <c r="D768" s="14"/>
    </row>
    <row r="769" spans="3:4" x14ac:dyDescent="0.2">
      <c r="C769" s="14"/>
      <c r="D769" s="14"/>
    </row>
    <row r="770" spans="3:4" x14ac:dyDescent="0.2">
      <c r="C770" s="14"/>
      <c r="D770" s="14"/>
    </row>
    <row r="771" spans="3:4" x14ac:dyDescent="0.2">
      <c r="C771" s="14"/>
      <c r="D771" s="14"/>
    </row>
    <row r="772" spans="3:4" x14ac:dyDescent="0.2">
      <c r="C772" s="14"/>
      <c r="D772" s="14"/>
    </row>
    <row r="773" spans="3:4" x14ac:dyDescent="0.2">
      <c r="C773" s="14"/>
      <c r="D773" s="14"/>
    </row>
    <row r="774" spans="3:4" x14ac:dyDescent="0.2">
      <c r="C774" s="14"/>
      <c r="D774" s="14"/>
    </row>
    <row r="775" spans="3:4" x14ac:dyDescent="0.2">
      <c r="C775" s="14"/>
      <c r="D775" s="14"/>
    </row>
    <row r="776" spans="3:4" x14ac:dyDescent="0.2">
      <c r="C776" s="14"/>
      <c r="D776" s="14"/>
    </row>
    <row r="777" spans="3:4" x14ac:dyDescent="0.2">
      <c r="C777" s="14"/>
      <c r="D777" s="14"/>
    </row>
    <row r="778" spans="3:4" x14ac:dyDescent="0.2">
      <c r="C778" s="14"/>
      <c r="D778" s="14"/>
    </row>
    <row r="779" spans="3:4" x14ac:dyDescent="0.2">
      <c r="C779" s="14"/>
      <c r="D779" s="14"/>
    </row>
    <row r="780" spans="3:4" x14ac:dyDescent="0.2">
      <c r="C780" s="14"/>
      <c r="D780" s="14"/>
    </row>
    <row r="781" spans="3:4" x14ac:dyDescent="0.2">
      <c r="C781" s="14"/>
      <c r="D781" s="14"/>
    </row>
    <row r="782" spans="3:4" x14ac:dyDescent="0.2">
      <c r="C782" s="14"/>
      <c r="D782" s="14"/>
    </row>
    <row r="783" spans="3:4" x14ac:dyDescent="0.2">
      <c r="C783" s="14"/>
      <c r="D783" s="14"/>
    </row>
    <row r="784" spans="3:4" x14ac:dyDescent="0.2">
      <c r="C784" s="14"/>
      <c r="D784" s="14"/>
    </row>
    <row r="785" spans="3:4" x14ac:dyDescent="0.2">
      <c r="C785" s="14"/>
      <c r="D785" s="14"/>
    </row>
    <row r="786" spans="3:4" x14ac:dyDescent="0.2">
      <c r="C786" s="14"/>
      <c r="D786" s="14"/>
    </row>
    <row r="787" spans="3:4" x14ac:dyDescent="0.2">
      <c r="C787" s="14"/>
      <c r="D787" s="14"/>
    </row>
    <row r="788" spans="3:4" x14ac:dyDescent="0.2">
      <c r="C788" s="14"/>
      <c r="D788" s="14"/>
    </row>
    <row r="789" spans="3:4" x14ac:dyDescent="0.2">
      <c r="C789" s="14"/>
      <c r="D789" s="14"/>
    </row>
    <row r="790" spans="3:4" x14ac:dyDescent="0.2">
      <c r="C790" s="14"/>
      <c r="D790" s="14"/>
    </row>
    <row r="791" spans="3:4" x14ac:dyDescent="0.2">
      <c r="C791" s="14"/>
      <c r="D791" s="14"/>
    </row>
    <row r="792" spans="3:4" x14ac:dyDescent="0.2">
      <c r="C792" s="14"/>
      <c r="D792" s="14"/>
    </row>
    <row r="793" spans="3:4" x14ac:dyDescent="0.2">
      <c r="C793" s="14"/>
      <c r="D793" s="14"/>
    </row>
    <row r="794" spans="3:4" x14ac:dyDescent="0.2">
      <c r="C794" s="14"/>
      <c r="D794" s="14"/>
    </row>
    <row r="795" spans="3:4" x14ac:dyDescent="0.2">
      <c r="C795" s="14"/>
      <c r="D795" s="14"/>
    </row>
    <row r="796" spans="3:4" x14ac:dyDescent="0.2">
      <c r="C796" s="14"/>
      <c r="D796" s="14"/>
    </row>
    <row r="797" spans="3:4" x14ac:dyDescent="0.2">
      <c r="C797" s="14"/>
      <c r="D797" s="14"/>
    </row>
    <row r="798" spans="3:4" x14ac:dyDescent="0.2">
      <c r="C798" s="14"/>
      <c r="D798" s="14"/>
    </row>
    <row r="799" spans="3:4" x14ac:dyDescent="0.2">
      <c r="C799" s="14"/>
      <c r="D799" s="14"/>
    </row>
    <row r="800" spans="3:4" x14ac:dyDescent="0.2">
      <c r="C800" s="14"/>
      <c r="D800" s="14"/>
    </row>
    <row r="801" spans="3:4" x14ac:dyDescent="0.2">
      <c r="C801" s="14"/>
      <c r="D801" s="14"/>
    </row>
    <row r="802" spans="3:4" x14ac:dyDescent="0.2">
      <c r="C802" s="14"/>
      <c r="D802" s="14"/>
    </row>
    <row r="803" spans="3:4" x14ac:dyDescent="0.2">
      <c r="C803" s="14"/>
      <c r="D803" s="14"/>
    </row>
    <row r="804" spans="3:4" x14ac:dyDescent="0.2">
      <c r="C804" s="14"/>
      <c r="D804" s="14"/>
    </row>
    <row r="805" spans="3:4" x14ac:dyDescent="0.2">
      <c r="C805" s="14"/>
      <c r="D805" s="14"/>
    </row>
    <row r="806" spans="3:4" x14ac:dyDescent="0.2">
      <c r="C806" s="14"/>
      <c r="D806" s="14"/>
    </row>
    <row r="807" spans="3:4" x14ac:dyDescent="0.2">
      <c r="C807" s="14"/>
      <c r="D807" s="14"/>
    </row>
    <row r="808" spans="3:4" x14ac:dyDescent="0.2">
      <c r="C808" s="14"/>
      <c r="D808" s="14"/>
    </row>
    <row r="809" spans="3:4" x14ac:dyDescent="0.2">
      <c r="C809" s="14"/>
      <c r="D809" s="14"/>
    </row>
    <row r="810" spans="3:4" x14ac:dyDescent="0.2">
      <c r="C810" s="14"/>
      <c r="D810" s="14"/>
    </row>
    <row r="811" spans="3:4" x14ac:dyDescent="0.2">
      <c r="C811" s="14"/>
      <c r="D811" s="14"/>
    </row>
    <row r="812" spans="3:4" x14ac:dyDescent="0.2">
      <c r="C812" s="14"/>
      <c r="D812" s="14"/>
    </row>
    <row r="813" spans="3:4" x14ac:dyDescent="0.2">
      <c r="C813" s="14"/>
      <c r="D813" s="14"/>
    </row>
    <row r="814" spans="3:4" x14ac:dyDescent="0.2">
      <c r="C814" s="14"/>
      <c r="D814" s="14"/>
    </row>
    <row r="815" spans="3:4" x14ac:dyDescent="0.2">
      <c r="C815" s="14"/>
      <c r="D815" s="14"/>
    </row>
    <row r="816" spans="3:4" x14ac:dyDescent="0.2">
      <c r="C816" s="14"/>
      <c r="D816" s="14"/>
    </row>
    <row r="817" spans="3:4" x14ac:dyDescent="0.2">
      <c r="C817" s="14"/>
      <c r="D817" s="14"/>
    </row>
    <row r="818" spans="3:4" x14ac:dyDescent="0.2">
      <c r="C818" s="14"/>
      <c r="D818" s="14"/>
    </row>
    <row r="819" spans="3:4" x14ac:dyDescent="0.2">
      <c r="C819" s="14"/>
      <c r="D819" s="14"/>
    </row>
    <row r="820" spans="3:4" x14ac:dyDescent="0.2">
      <c r="C820" s="14"/>
      <c r="D820" s="14"/>
    </row>
    <row r="821" spans="3:4" x14ac:dyDescent="0.2">
      <c r="C821" s="14"/>
      <c r="D821" s="14"/>
    </row>
    <row r="822" spans="3:4" x14ac:dyDescent="0.2">
      <c r="C822" s="14"/>
      <c r="D822" s="14"/>
    </row>
    <row r="823" spans="3:4" x14ac:dyDescent="0.2">
      <c r="C823" s="14"/>
      <c r="D823" s="14"/>
    </row>
    <row r="824" spans="3:4" x14ac:dyDescent="0.2">
      <c r="C824" s="14"/>
      <c r="D824" s="14"/>
    </row>
    <row r="825" spans="3:4" x14ac:dyDescent="0.2">
      <c r="C825" s="14"/>
      <c r="D825" s="14"/>
    </row>
    <row r="826" spans="3:4" x14ac:dyDescent="0.2">
      <c r="C826" s="14"/>
      <c r="D826" s="14"/>
    </row>
    <row r="827" spans="3:4" x14ac:dyDescent="0.2">
      <c r="C827" s="14"/>
      <c r="D827" s="14"/>
    </row>
    <row r="828" spans="3:4" x14ac:dyDescent="0.2">
      <c r="C828" s="14"/>
      <c r="D828" s="14"/>
    </row>
    <row r="829" spans="3:4" x14ac:dyDescent="0.2">
      <c r="C829" s="14"/>
      <c r="D829" s="14"/>
    </row>
    <row r="830" spans="3:4" x14ac:dyDescent="0.2">
      <c r="C830" s="14"/>
      <c r="D830" s="14"/>
    </row>
    <row r="831" spans="3:4" x14ac:dyDescent="0.2">
      <c r="C831" s="14"/>
      <c r="D831" s="14"/>
    </row>
    <row r="832" spans="3:4" x14ac:dyDescent="0.2">
      <c r="C832" s="14"/>
      <c r="D832" s="14"/>
    </row>
    <row r="833" spans="3:4" x14ac:dyDescent="0.2">
      <c r="C833" s="14"/>
      <c r="D833" s="14"/>
    </row>
    <row r="834" spans="3:4" x14ac:dyDescent="0.2">
      <c r="C834" s="14"/>
      <c r="D834" s="14"/>
    </row>
    <row r="835" spans="3:4" x14ac:dyDescent="0.2">
      <c r="C835" s="14"/>
      <c r="D835" s="14"/>
    </row>
    <row r="836" spans="3:4" x14ac:dyDescent="0.2">
      <c r="C836" s="14"/>
      <c r="D836" s="14"/>
    </row>
    <row r="837" spans="3:4" x14ac:dyDescent="0.2">
      <c r="C837" s="14"/>
      <c r="D837" s="14"/>
    </row>
    <row r="838" spans="3:4" x14ac:dyDescent="0.2">
      <c r="C838" s="14"/>
      <c r="D838" s="14"/>
    </row>
    <row r="839" spans="3:4" x14ac:dyDescent="0.2">
      <c r="C839" s="14"/>
      <c r="D839" s="14"/>
    </row>
    <row r="840" spans="3:4" x14ac:dyDescent="0.2">
      <c r="C840" s="14"/>
      <c r="D840" s="14"/>
    </row>
    <row r="841" spans="3:4" x14ac:dyDescent="0.2">
      <c r="C841" s="14"/>
      <c r="D841" s="14"/>
    </row>
    <row r="842" spans="3:4" x14ac:dyDescent="0.2">
      <c r="C842" s="14"/>
      <c r="D842" s="14"/>
    </row>
    <row r="843" spans="3:4" x14ac:dyDescent="0.2">
      <c r="C843" s="14"/>
      <c r="D843" s="14"/>
    </row>
    <row r="844" spans="3:4" x14ac:dyDescent="0.2">
      <c r="C844" s="14"/>
      <c r="D844" s="14"/>
    </row>
    <row r="845" spans="3:4" x14ac:dyDescent="0.2">
      <c r="C845" s="14"/>
      <c r="D845" s="14"/>
    </row>
    <row r="846" spans="3:4" x14ac:dyDescent="0.2">
      <c r="C846" s="14"/>
      <c r="D846" s="14"/>
    </row>
    <row r="847" spans="3:4" x14ac:dyDescent="0.2">
      <c r="C847" s="14"/>
      <c r="D847" s="14"/>
    </row>
    <row r="848" spans="3:4" x14ac:dyDescent="0.2">
      <c r="C848" s="14"/>
      <c r="D848" s="14"/>
    </row>
    <row r="849" spans="3:4" x14ac:dyDescent="0.2">
      <c r="C849" s="14"/>
      <c r="D849" s="14"/>
    </row>
    <row r="850" spans="3:4" x14ac:dyDescent="0.2">
      <c r="C850" s="14"/>
      <c r="D850" s="14"/>
    </row>
    <row r="851" spans="3:4" x14ac:dyDescent="0.2">
      <c r="C851" s="14"/>
      <c r="D851" s="14"/>
    </row>
    <row r="852" spans="3:4" x14ac:dyDescent="0.2">
      <c r="C852" s="14"/>
      <c r="D852" s="14"/>
    </row>
    <row r="853" spans="3:4" x14ac:dyDescent="0.2">
      <c r="C853" s="14"/>
      <c r="D853" s="14"/>
    </row>
    <row r="854" spans="3:4" x14ac:dyDescent="0.2">
      <c r="C854" s="14"/>
      <c r="D854" s="14"/>
    </row>
    <row r="855" spans="3:4" x14ac:dyDescent="0.2">
      <c r="C855" s="14"/>
      <c r="D855" s="14"/>
    </row>
    <row r="856" spans="3:4" x14ac:dyDescent="0.2">
      <c r="C856" s="14"/>
      <c r="D856" s="14"/>
    </row>
    <row r="857" spans="3:4" x14ac:dyDescent="0.2">
      <c r="C857" s="14"/>
      <c r="D857" s="14"/>
    </row>
    <row r="858" spans="3:4" x14ac:dyDescent="0.2">
      <c r="C858" s="14"/>
      <c r="D858" s="14"/>
    </row>
    <row r="859" spans="3:4" x14ac:dyDescent="0.2">
      <c r="C859" s="14"/>
      <c r="D859" s="14"/>
    </row>
    <row r="860" spans="3:4" x14ac:dyDescent="0.2">
      <c r="C860" s="14"/>
      <c r="D860" s="14"/>
    </row>
    <row r="861" spans="3:4" x14ac:dyDescent="0.2">
      <c r="C861" s="14"/>
      <c r="D861" s="14"/>
    </row>
    <row r="862" spans="3:4" x14ac:dyDescent="0.2">
      <c r="C862" s="14"/>
      <c r="D862" s="14"/>
    </row>
    <row r="863" spans="3:4" x14ac:dyDescent="0.2">
      <c r="C863" s="14"/>
      <c r="D863" s="14"/>
    </row>
    <row r="864" spans="3:4" x14ac:dyDescent="0.2">
      <c r="C864" s="14"/>
      <c r="D864" s="14"/>
    </row>
    <row r="865" spans="3:4" x14ac:dyDescent="0.2">
      <c r="C865" s="14"/>
      <c r="D865" s="14"/>
    </row>
    <row r="866" spans="3:4" x14ac:dyDescent="0.2">
      <c r="C866" s="14"/>
      <c r="D866" s="14"/>
    </row>
    <row r="867" spans="3:4" x14ac:dyDescent="0.2">
      <c r="C867" s="14"/>
      <c r="D867" s="14"/>
    </row>
    <row r="868" spans="3:4" x14ac:dyDescent="0.2">
      <c r="C868" s="14"/>
      <c r="D868" s="14"/>
    </row>
    <row r="869" spans="3:4" x14ac:dyDescent="0.2">
      <c r="C869" s="14"/>
      <c r="D869" s="14"/>
    </row>
    <row r="870" spans="3:4" x14ac:dyDescent="0.2">
      <c r="C870" s="14"/>
      <c r="D870" s="14"/>
    </row>
    <row r="871" spans="3:4" x14ac:dyDescent="0.2">
      <c r="C871" s="14"/>
      <c r="D871" s="14"/>
    </row>
    <row r="872" spans="3:4" x14ac:dyDescent="0.2">
      <c r="C872" s="14"/>
      <c r="D872" s="14"/>
    </row>
    <row r="873" spans="3:4" x14ac:dyDescent="0.2">
      <c r="C873" s="14"/>
      <c r="D873" s="14"/>
    </row>
    <row r="874" spans="3:4" x14ac:dyDescent="0.2">
      <c r="C874" s="14"/>
      <c r="D874" s="14"/>
    </row>
    <row r="875" spans="3:4" x14ac:dyDescent="0.2">
      <c r="C875" s="14"/>
      <c r="D875" s="14"/>
    </row>
    <row r="876" spans="3:4" x14ac:dyDescent="0.2">
      <c r="C876" s="14"/>
      <c r="D876" s="14"/>
    </row>
    <row r="877" spans="3:4" x14ac:dyDescent="0.2">
      <c r="C877" s="14"/>
      <c r="D877" s="14"/>
    </row>
    <row r="878" spans="3:4" x14ac:dyDescent="0.2">
      <c r="C878" s="14"/>
      <c r="D878" s="14"/>
    </row>
    <row r="879" spans="3:4" x14ac:dyDescent="0.2">
      <c r="C879" s="14"/>
      <c r="D879" s="14"/>
    </row>
    <row r="880" spans="3:4" x14ac:dyDescent="0.2">
      <c r="C880" s="14"/>
      <c r="D880" s="14"/>
    </row>
    <row r="881" spans="3:4" x14ac:dyDescent="0.2">
      <c r="C881" s="14"/>
      <c r="D881" s="14"/>
    </row>
    <row r="882" spans="3:4" x14ac:dyDescent="0.2">
      <c r="C882" s="14"/>
      <c r="D882" s="14"/>
    </row>
    <row r="883" spans="3:4" x14ac:dyDescent="0.2">
      <c r="C883" s="14"/>
      <c r="D883" s="14"/>
    </row>
    <row r="884" spans="3:4" x14ac:dyDescent="0.2">
      <c r="C884" s="14"/>
      <c r="D884" s="14"/>
    </row>
    <row r="885" spans="3:4" x14ac:dyDescent="0.2">
      <c r="C885" s="14"/>
      <c r="D885" s="14"/>
    </row>
    <row r="886" spans="3:4" x14ac:dyDescent="0.2">
      <c r="C886" s="14"/>
      <c r="D886" s="14"/>
    </row>
    <row r="887" spans="3:4" x14ac:dyDescent="0.2">
      <c r="C887" s="14"/>
      <c r="D887" s="14"/>
    </row>
    <row r="888" spans="3:4" x14ac:dyDescent="0.2">
      <c r="C888" s="14"/>
      <c r="D888" s="14"/>
    </row>
    <row r="889" spans="3:4" x14ac:dyDescent="0.2">
      <c r="C889" s="14"/>
      <c r="D889" s="14"/>
    </row>
    <row r="890" spans="3:4" x14ac:dyDescent="0.2">
      <c r="C890" s="14"/>
      <c r="D890" s="14"/>
    </row>
    <row r="891" spans="3:4" x14ac:dyDescent="0.2">
      <c r="C891" s="14"/>
      <c r="D891" s="14"/>
    </row>
    <row r="892" spans="3:4" x14ac:dyDescent="0.2">
      <c r="C892" s="14"/>
      <c r="D892" s="14"/>
    </row>
    <row r="893" spans="3:4" x14ac:dyDescent="0.2">
      <c r="C893" s="14"/>
      <c r="D893" s="14"/>
    </row>
    <row r="894" spans="3:4" x14ac:dyDescent="0.2">
      <c r="C894" s="14"/>
      <c r="D894" s="14"/>
    </row>
    <row r="895" spans="3:4" x14ac:dyDescent="0.2">
      <c r="C895" s="14"/>
      <c r="D895" s="14"/>
    </row>
    <row r="896" spans="3:4" x14ac:dyDescent="0.2">
      <c r="C896" s="14"/>
      <c r="D896" s="14"/>
    </row>
    <row r="897" spans="3:4" x14ac:dyDescent="0.2">
      <c r="C897" s="14"/>
      <c r="D897" s="14"/>
    </row>
    <row r="898" spans="3:4" x14ac:dyDescent="0.2">
      <c r="C898" s="14"/>
      <c r="D898" s="14"/>
    </row>
    <row r="899" spans="3:4" x14ac:dyDescent="0.2">
      <c r="C899" s="14"/>
      <c r="D899" s="14"/>
    </row>
    <row r="900" spans="3:4" x14ac:dyDescent="0.2">
      <c r="C900" s="14"/>
      <c r="D900" s="14"/>
    </row>
    <row r="901" spans="3:4" x14ac:dyDescent="0.2">
      <c r="C901" s="14"/>
      <c r="D901" s="14"/>
    </row>
    <row r="902" spans="3:4" x14ac:dyDescent="0.2">
      <c r="C902" s="14"/>
      <c r="D902" s="14"/>
    </row>
    <row r="903" spans="3:4" x14ac:dyDescent="0.2">
      <c r="C903" s="14"/>
      <c r="D903" s="14"/>
    </row>
    <row r="904" spans="3:4" x14ac:dyDescent="0.2">
      <c r="C904" s="14"/>
      <c r="D904" s="14"/>
    </row>
    <row r="905" spans="3:4" x14ac:dyDescent="0.2">
      <c r="C905" s="14"/>
      <c r="D905" s="14"/>
    </row>
    <row r="906" spans="3:4" x14ac:dyDescent="0.2">
      <c r="C906" s="14"/>
      <c r="D906" s="14"/>
    </row>
    <row r="907" spans="3:4" x14ac:dyDescent="0.2">
      <c r="C907" s="14"/>
      <c r="D907" s="14"/>
    </row>
    <row r="908" spans="3:4" x14ac:dyDescent="0.2">
      <c r="C908" s="14"/>
      <c r="D908" s="1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7"/>
  <sheetViews>
    <sheetView workbookViewId="0">
      <selection activeCell="A20" sqref="A20:C33"/>
    </sheetView>
  </sheetViews>
  <sheetFormatPr defaultRowHeight="12.75" x14ac:dyDescent="0.2"/>
  <cols>
    <col min="1" max="1" width="19.7109375" style="14" customWidth="1"/>
    <col min="2" max="2" width="4.42578125" style="16" customWidth="1"/>
    <col min="3" max="3" width="12.7109375" style="14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4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28" t="s">
        <v>47</v>
      </c>
      <c r="I1" s="29" t="s">
        <v>48</v>
      </c>
      <c r="J1" s="30" t="s">
        <v>49</v>
      </c>
    </row>
    <row r="2" spans="1:16" x14ac:dyDescent="0.2">
      <c r="I2" s="31" t="s">
        <v>50</v>
      </c>
      <c r="J2" s="32" t="s">
        <v>51</v>
      </c>
    </row>
    <row r="3" spans="1:16" x14ac:dyDescent="0.2">
      <c r="A3" s="33" t="s">
        <v>52</v>
      </c>
      <c r="I3" s="31" t="s">
        <v>53</v>
      </c>
      <c r="J3" s="32" t="s">
        <v>54</v>
      </c>
    </row>
    <row r="4" spans="1:16" x14ac:dyDescent="0.2">
      <c r="I4" s="31" t="s">
        <v>55</v>
      </c>
      <c r="J4" s="32" t="s">
        <v>54</v>
      </c>
    </row>
    <row r="5" spans="1:16" ht="13.5" thickBot="1" x14ac:dyDescent="0.25">
      <c r="I5" s="34" t="s">
        <v>56</v>
      </c>
      <c r="J5" s="35" t="s">
        <v>57</v>
      </c>
    </row>
    <row r="10" spans="1:16" ht="13.5" thickBot="1" x14ac:dyDescent="0.25"/>
    <row r="11" spans="1:16" ht="12.75" customHeight="1" thickBot="1" x14ac:dyDescent="0.25">
      <c r="A11" s="14" t="str">
        <f t="shared" ref="A11:A33" si="0">P11</f>
        <v> BBS 112 </v>
      </c>
      <c r="B11" s="5" t="str">
        <f t="shared" ref="B11:B33" si="1">IF(H11=INT(H11),"I","II")</f>
        <v>I</v>
      </c>
      <c r="C11" s="14">
        <f t="shared" ref="C11:C33" si="2">1*G11</f>
        <v>50276.500999999997</v>
      </c>
      <c r="D11" s="16" t="str">
        <f t="shared" ref="D11:D33" si="3">VLOOKUP(F11,I$1:J$5,2,FALSE)</f>
        <v>vis</v>
      </c>
      <c r="E11" s="36">
        <f>VLOOKUP(C11,Active!C$21:E$973,3,FALSE)</f>
        <v>17673.01255436282</v>
      </c>
      <c r="F11" s="5" t="s">
        <v>56</v>
      </c>
      <c r="G11" s="16" t="str">
        <f t="shared" ref="G11:G33" si="4">MID(I11,3,LEN(I11)-3)</f>
        <v>50276.501</v>
      </c>
      <c r="H11" s="14">
        <f t="shared" ref="H11:H33" si="5">1*K11</f>
        <v>17674</v>
      </c>
      <c r="I11" s="37" t="s">
        <v>99</v>
      </c>
      <c r="J11" s="38" t="s">
        <v>100</v>
      </c>
      <c r="K11" s="37">
        <v>17674</v>
      </c>
      <c r="L11" s="37" t="s">
        <v>101</v>
      </c>
      <c r="M11" s="38" t="s">
        <v>102</v>
      </c>
      <c r="N11" s="38"/>
      <c r="O11" s="39" t="s">
        <v>103</v>
      </c>
      <c r="P11" s="39" t="s">
        <v>104</v>
      </c>
    </row>
    <row r="12" spans="1:16" ht="12.75" customHeight="1" thickBot="1" x14ac:dyDescent="0.25">
      <c r="A12" s="14" t="str">
        <f t="shared" si="0"/>
        <v>BAVM 99 </v>
      </c>
      <c r="B12" s="5" t="str">
        <f t="shared" si="1"/>
        <v>I</v>
      </c>
      <c r="C12" s="14">
        <f t="shared" si="2"/>
        <v>50287.476499999997</v>
      </c>
      <c r="D12" s="16" t="str">
        <f t="shared" si="3"/>
        <v>vis</v>
      </c>
      <c r="E12" s="36">
        <f>VLOOKUP(C12,Active!C$21:E$973,3,FALSE)</f>
        <v>17682.025532460026</v>
      </c>
      <c r="F12" s="5" t="s">
        <v>56</v>
      </c>
      <c r="G12" s="16" t="str">
        <f t="shared" si="4"/>
        <v>50287.4765</v>
      </c>
      <c r="H12" s="14">
        <f t="shared" si="5"/>
        <v>17683</v>
      </c>
      <c r="I12" s="37" t="s">
        <v>105</v>
      </c>
      <c r="J12" s="38" t="s">
        <v>106</v>
      </c>
      <c r="K12" s="37">
        <v>17683</v>
      </c>
      <c r="L12" s="37" t="s">
        <v>107</v>
      </c>
      <c r="M12" s="38" t="s">
        <v>108</v>
      </c>
      <c r="N12" s="38" t="s">
        <v>109</v>
      </c>
      <c r="O12" s="39" t="s">
        <v>110</v>
      </c>
      <c r="P12" s="40" t="s">
        <v>111</v>
      </c>
    </row>
    <row r="13" spans="1:16" ht="12.75" customHeight="1" thickBot="1" x14ac:dyDescent="0.25">
      <c r="A13" s="14" t="str">
        <f t="shared" si="0"/>
        <v> BBS 116 </v>
      </c>
      <c r="B13" s="5" t="str">
        <f t="shared" si="1"/>
        <v>I</v>
      </c>
      <c r="C13" s="14">
        <f t="shared" si="2"/>
        <v>50634.512000000002</v>
      </c>
      <c r="D13" s="16" t="str">
        <f t="shared" si="3"/>
        <v>vis</v>
      </c>
      <c r="E13" s="36">
        <f>VLOOKUP(C13,Active!C$21:E$973,3,FALSE)</f>
        <v>17967.007844013195</v>
      </c>
      <c r="F13" s="5" t="s">
        <v>56</v>
      </c>
      <c r="G13" s="16" t="str">
        <f t="shared" si="4"/>
        <v>50634.512</v>
      </c>
      <c r="H13" s="14">
        <f t="shared" si="5"/>
        <v>17968</v>
      </c>
      <c r="I13" s="37" t="s">
        <v>112</v>
      </c>
      <c r="J13" s="38" t="s">
        <v>113</v>
      </c>
      <c r="K13" s="37">
        <v>17968</v>
      </c>
      <c r="L13" s="37" t="s">
        <v>114</v>
      </c>
      <c r="M13" s="38" t="s">
        <v>102</v>
      </c>
      <c r="N13" s="38"/>
      <c r="O13" s="39" t="s">
        <v>103</v>
      </c>
      <c r="P13" s="39" t="s">
        <v>115</v>
      </c>
    </row>
    <row r="14" spans="1:16" ht="12.75" customHeight="1" thickBot="1" x14ac:dyDescent="0.25">
      <c r="A14" s="14" t="str">
        <f t="shared" si="0"/>
        <v>IBVS 4888 </v>
      </c>
      <c r="B14" s="5" t="str">
        <f t="shared" si="1"/>
        <v>I</v>
      </c>
      <c r="C14" s="14">
        <f t="shared" si="2"/>
        <v>51036.386500000001</v>
      </c>
      <c r="D14" s="16" t="str">
        <f t="shared" si="3"/>
        <v>vis</v>
      </c>
      <c r="E14" s="36">
        <f>VLOOKUP(C14,Active!C$21:E$973,3,FALSE)</f>
        <v>18297.023430211935</v>
      </c>
      <c r="F14" s="5" t="s">
        <v>56</v>
      </c>
      <c r="G14" s="16" t="str">
        <f t="shared" si="4"/>
        <v>51036.3865</v>
      </c>
      <c r="H14" s="14">
        <f t="shared" si="5"/>
        <v>18298</v>
      </c>
      <c r="I14" s="37" t="s">
        <v>116</v>
      </c>
      <c r="J14" s="38" t="s">
        <v>117</v>
      </c>
      <c r="K14" s="37">
        <v>18298</v>
      </c>
      <c r="L14" s="37" t="s">
        <v>118</v>
      </c>
      <c r="M14" s="38" t="s">
        <v>108</v>
      </c>
      <c r="N14" s="38" t="s">
        <v>119</v>
      </c>
      <c r="O14" s="39" t="s">
        <v>120</v>
      </c>
      <c r="P14" s="40" t="s">
        <v>121</v>
      </c>
    </row>
    <row r="15" spans="1:16" ht="12.75" customHeight="1" thickBot="1" x14ac:dyDescent="0.25">
      <c r="A15" s="14" t="str">
        <f t="shared" si="0"/>
        <v>BAVM 118 </v>
      </c>
      <c r="B15" s="5" t="str">
        <f t="shared" si="1"/>
        <v>I</v>
      </c>
      <c r="C15" s="14">
        <f t="shared" si="2"/>
        <v>51036.387900000002</v>
      </c>
      <c r="D15" s="16" t="str">
        <f t="shared" si="3"/>
        <v>vis</v>
      </c>
      <c r="E15" s="36">
        <f>VLOOKUP(C15,Active!C$21:E$973,3,FALSE)</f>
        <v>18297.02457987886</v>
      </c>
      <c r="F15" s="5" t="s">
        <v>56</v>
      </c>
      <c r="G15" s="16" t="str">
        <f t="shared" si="4"/>
        <v>51036.3879</v>
      </c>
      <c r="H15" s="14">
        <f t="shared" si="5"/>
        <v>18298</v>
      </c>
      <c r="I15" s="37" t="s">
        <v>122</v>
      </c>
      <c r="J15" s="38" t="s">
        <v>123</v>
      </c>
      <c r="K15" s="37">
        <v>18298</v>
      </c>
      <c r="L15" s="37" t="s">
        <v>124</v>
      </c>
      <c r="M15" s="38" t="s">
        <v>108</v>
      </c>
      <c r="N15" s="38" t="s">
        <v>109</v>
      </c>
      <c r="O15" s="39" t="s">
        <v>110</v>
      </c>
      <c r="P15" s="40" t="s">
        <v>125</v>
      </c>
    </row>
    <row r="16" spans="1:16" ht="12.75" customHeight="1" thickBot="1" x14ac:dyDescent="0.25">
      <c r="A16" s="14" t="str">
        <f t="shared" si="0"/>
        <v>IBVS 5583 </v>
      </c>
      <c r="B16" s="5" t="str">
        <f t="shared" si="1"/>
        <v>I</v>
      </c>
      <c r="C16" s="14">
        <f t="shared" si="2"/>
        <v>52837.425499999998</v>
      </c>
      <c r="D16" s="16" t="str">
        <f t="shared" si="3"/>
        <v>vis</v>
      </c>
      <c r="E16" s="36">
        <f>VLOOKUP(C16,Active!C$21:E$973,3,FALSE)</f>
        <v>19776.0198366816</v>
      </c>
      <c r="F16" s="5" t="s">
        <v>56</v>
      </c>
      <c r="G16" s="16" t="str">
        <f t="shared" si="4"/>
        <v>52837.4255</v>
      </c>
      <c r="H16" s="14">
        <f t="shared" si="5"/>
        <v>19777</v>
      </c>
      <c r="I16" s="37" t="s">
        <v>126</v>
      </c>
      <c r="J16" s="38" t="s">
        <v>127</v>
      </c>
      <c r="K16" s="37">
        <v>19777</v>
      </c>
      <c r="L16" s="37" t="s">
        <v>128</v>
      </c>
      <c r="M16" s="38" t="s">
        <v>108</v>
      </c>
      <c r="N16" s="38" t="s">
        <v>119</v>
      </c>
      <c r="O16" s="39" t="s">
        <v>129</v>
      </c>
      <c r="P16" s="40" t="s">
        <v>130</v>
      </c>
    </row>
    <row r="17" spans="1:16" ht="12.75" customHeight="1" thickBot="1" x14ac:dyDescent="0.25">
      <c r="A17" s="14" t="str">
        <f t="shared" si="0"/>
        <v>OEJV 0160 </v>
      </c>
      <c r="B17" s="5" t="str">
        <f t="shared" si="1"/>
        <v>I</v>
      </c>
      <c r="C17" s="14">
        <f t="shared" si="2"/>
        <v>55740.504610000004</v>
      </c>
      <c r="D17" s="16" t="str">
        <f t="shared" si="3"/>
        <v>vis</v>
      </c>
      <c r="E17" s="36">
        <f>VLOOKUP(C17,Active!C$21:E$973,3,FALSE)</f>
        <v>22160.001289269341</v>
      </c>
      <c r="F17" s="5" t="s">
        <v>56</v>
      </c>
      <c r="G17" s="16" t="str">
        <f t="shared" si="4"/>
        <v>55740.50461</v>
      </c>
      <c r="H17" s="14">
        <f t="shared" si="5"/>
        <v>22161</v>
      </c>
      <c r="I17" s="37" t="s">
        <v>138</v>
      </c>
      <c r="J17" s="38" t="s">
        <v>139</v>
      </c>
      <c r="K17" s="37" t="s">
        <v>140</v>
      </c>
      <c r="L17" s="37" t="s">
        <v>141</v>
      </c>
      <c r="M17" s="38" t="s">
        <v>134</v>
      </c>
      <c r="N17" s="38" t="s">
        <v>142</v>
      </c>
      <c r="O17" s="39" t="s">
        <v>143</v>
      </c>
      <c r="P17" s="40" t="s">
        <v>144</v>
      </c>
    </row>
    <row r="18" spans="1:16" ht="12.75" customHeight="1" thickBot="1" x14ac:dyDescent="0.25">
      <c r="A18" s="14" t="str">
        <f t="shared" si="0"/>
        <v>OEJV 0160 </v>
      </c>
      <c r="B18" s="5" t="str">
        <f t="shared" si="1"/>
        <v>I</v>
      </c>
      <c r="C18" s="14">
        <f t="shared" si="2"/>
        <v>55740.505019999997</v>
      </c>
      <c r="D18" s="16" t="str">
        <f t="shared" si="3"/>
        <v>vis</v>
      </c>
      <c r="E18" s="36">
        <f>VLOOKUP(C18,Active!C$21:E$973,3,FALSE)</f>
        <v>22160.00162595751</v>
      </c>
      <c r="F18" s="5" t="s">
        <v>56</v>
      </c>
      <c r="G18" s="16" t="str">
        <f t="shared" si="4"/>
        <v>55740.50502</v>
      </c>
      <c r="H18" s="14">
        <f t="shared" si="5"/>
        <v>22161</v>
      </c>
      <c r="I18" s="37" t="s">
        <v>145</v>
      </c>
      <c r="J18" s="38" t="s">
        <v>146</v>
      </c>
      <c r="K18" s="37" t="s">
        <v>140</v>
      </c>
      <c r="L18" s="37" t="s">
        <v>147</v>
      </c>
      <c r="M18" s="38" t="s">
        <v>134</v>
      </c>
      <c r="N18" s="38" t="s">
        <v>56</v>
      </c>
      <c r="O18" s="39" t="s">
        <v>143</v>
      </c>
      <c r="P18" s="40" t="s">
        <v>144</v>
      </c>
    </row>
    <row r="19" spans="1:16" ht="12.75" customHeight="1" thickBot="1" x14ac:dyDescent="0.25">
      <c r="A19" s="14" t="str">
        <f t="shared" si="0"/>
        <v>OEJV 0160 </v>
      </c>
      <c r="B19" s="5" t="str">
        <f t="shared" si="1"/>
        <v>I</v>
      </c>
      <c r="C19" s="14">
        <f t="shared" si="2"/>
        <v>55740.505499999999</v>
      </c>
      <c r="D19" s="16" t="str">
        <f t="shared" si="3"/>
        <v>vis</v>
      </c>
      <c r="E19" s="36">
        <f>VLOOKUP(C19,Active!C$21:E$973,3,FALSE)</f>
        <v>22160.002020129028</v>
      </c>
      <c r="F19" s="5" t="s">
        <v>56</v>
      </c>
      <c r="G19" s="16" t="str">
        <f t="shared" si="4"/>
        <v>55740.5055</v>
      </c>
      <c r="H19" s="14">
        <f t="shared" si="5"/>
        <v>22161</v>
      </c>
      <c r="I19" s="37" t="s">
        <v>148</v>
      </c>
      <c r="J19" s="38" t="s">
        <v>146</v>
      </c>
      <c r="K19" s="37" t="s">
        <v>140</v>
      </c>
      <c r="L19" s="37" t="s">
        <v>149</v>
      </c>
      <c r="M19" s="38" t="s">
        <v>134</v>
      </c>
      <c r="N19" s="38" t="s">
        <v>34</v>
      </c>
      <c r="O19" s="39" t="s">
        <v>143</v>
      </c>
      <c r="P19" s="40" t="s">
        <v>144</v>
      </c>
    </row>
    <row r="20" spans="1:16" ht="12.75" customHeight="1" thickBot="1" x14ac:dyDescent="0.25">
      <c r="A20" s="14" t="str">
        <f t="shared" si="0"/>
        <v> BAN 10.285 </v>
      </c>
      <c r="B20" s="5" t="str">
        <f t="shared" si="1"/>
        <v>I</v>
      </c>
      <c r="C20" s="14">
        <f t="shared" si="2"/>
        <v>27902.948</v>
      </c>
      <c r="D20" s="16" t="str">
        <f t="shared" si="3"/>
        <v>vis</v>
      </c>
      <c r="E20" s="36">
        <f>VLOOKUP(C20,Active!C$21:E$973,3,FALSE)</f>
        <v>-699.94021731989494</v>
      </c>
      <c r="F20" s="5" t="s">
        <v>56</v>
      </c>
      <c r="G20" s="16" t="str">
        <f t="shared" si="4"/>
        <v>27902.948</v>
      </c>
      <c r="H20" s="14">
        <f t="shared" si="5"/>
        <v>-700</v>
      </c>
      <c r="I20" s="37" t="s">
        <v>58</v>
      </c>
      <c r="J20" s="38" t="s">
        <v>59</v>
      </c>
      <c r="K20" s="37">
        <v>-700</v>
      </c>
      <c r="L20" s="37" t="s">
        <v>60</v>
      </c>
      <c r="M20" s="38" t="s">
        <v>61</v>
      </c>
      <c r="N20" s="38"/>
      <c r="O20" s="39" t="s">
        <v>62</v>
      </c>
      <c r="P20" s="39" t="s">
        <v>63</v>
      </c>
    </row>
    <row r="21" spans="1:16" ht="12.75" customHeight="1" thickBot="1" x14ac:dyDescent="0.25">
      <c r="A21" s="14" t="str">
        <f t="shared" si="0"/>
        <v> BAN 10.285 </v>
      </c>
      <c r="B21" s="5" t="str">
        <f t="shared" si="1"/>
        <v>I</v>
      </c>
      <c r="C21" s="14">
        <f t="shared" si="2"/>
        <v>27957.754000000001</v>
      </c>
      <c r="D21" s="16" t="str">
        <f t="shared" si="3"/>
        <v>vis</v>
      </c>
      <c r="E21" s="36">
        <f>VLOOKUP(C21,Active!C$21:E$973,3,FALSE)</f>
        <v>-654.93404196612562</v>
      </c>
      <c r="F21" s="5" t="s">
        <v>56</v>
      </c>
      <c r="G21" s="16" t="str">
        <f t="shared" si="4"/>
        <v>27957.754</v>
      </c>
      <c r="H21" s="14">
        <f t="shared" si="5"/>
        <v>-655</v>
      </c>
      <c r="I21" s="37" t="s">
        <v>64</v>
      </c>
      <c r="J21" s="38" t="s">
        <v>65</v>
      </c>
      <c r="K21" s="37">
        <v>-655</v>
      </c>
      <c r="L21" s="37" t="s">
        <v>66</v>
      </c>
      <c r="M21" s="38" t="s">
        <v>61</v>
      </c>
      <c r="N21" s="38"/>
      <c r="O21" s="39" t="s">
        <v>62</v>
      </c>
      <c r="P21" s="39" t="s">
        <v>63</v>
      </c>
    </row>
    <row r="22" spans="1:16" ht="12.75" customHeight="1" thickBot="1" x14ac:dyDescent="0.25">
      <c r="A22" s="14" t="str">
        <f t="shared" si="0"/>
        <v> BAN 10.285 </v>
      </c>
      <c r="B22" s="5" t="str">
        <f t="shared" si="1"/>
        <v>I</v>
      </c>
      <c r="C22" s="14">
        <f t="shared" si="2"/>
        <v>27963.821</v>
      </c>
      <c r="D22" s="16" t="str">
        <f t="shared" si="3"/>
        <v>vis</v>
      </c>
      <c r="E22" s="36">
        <f>VLOOKUP(C22,Active!C$21:E$973,3,FALSE)</f>
        <v>-649.95187822727814</v>
      </c>
      <c r="F22" s="5" t="s">
        <v>56</v>
      </c>
      <c r="G22" s="16" t="str">
        <f t="shared" si="4"/>
        <v>27963.821</v>
      </c>
      <c r="H22" s="14">
        <f t="shared" si="5"/>
        <v>-650</v>
      </c>
      <c r="I22" s="37" t="s">
        <v>67</v>
      </c>
      <c r="J22" s="38" t="s">
        <v>68</v>
      </c>
      <c r="K22" s="37">
        <v>-650</v>
      </c>
      <c r="L22" s="37" t="s">
        <v>69</v>
      </c>
      <c r="M22" s="38" t="s">
        <v>61</v>
      </c>
      <c r="N22" s="38"/>
      <c r="O22" s="39" t="s">
        <v>62</v>
      </c>
      <c r="P22" s="39" t="s">
        <v>63</v>
      </c>
    </row>
    <row r="23" spans="1:16" ht="12.75" customHeight="1" thickBot="1" x14ac:dyDescent="0.25">
      <c r="A23" s="14" t="str">
        <f t="shared" si="0"/>
        <v> BAN 10.285 </v>
      </c>
      <c r="B23" s="5" t="str">
        <f t="shared" si="1"/>
        <v>I</v>
      </c>
      <c r="C23" s="14">
        <f t="shared" si="2"/>
        <v>27984.511999999999</v>
      </c>
      <c r="D23" s="16" t="str">
        <f t="shared" si="3"/>
        <v>vis</v>
      </c>
      <c r="E23" s="36">
        <f>VLOOKUP(C23,Active!C$21:E$973,3,FALSE)</f>
        <v>-632.96062226543484</v>
      </c>
      <c r="F23" s="5" t="s">
        <v>56</v>
      </c>
      <c r="G23" s="16" t="str">
        <f t="shared" si="4"/>
        <v>27984.512</v>
      </c>
      <c r="H23" s="14">
        <f t="shared" si="5"/>
        <v>-633</v>
      </c>
      <c r="I23" s="37" t="s">
        <v>70</v>
      </c>
      <c r="J23" s="38" t="s">
        <v>71</v>
      </c>
      <c r="K23" s="37">
        <v>-633</v>
      </c>
      <c r="L23" s="37" t="s">
        <v>72</v>
      </c>
      <c r="M23" s="38" t="s">
        <v>61</v>
      </c>
      <c r="N23" s="38"/>
      <c r="O23" s="39" t="s">
        <v>62</v>
      </c>
      <c r="P23" s="39" t="s">
        <v>63</v>
      </c>
    </row>
    <row r="24" spans="1:16" ht="12.75" customHeight="1" thickBot="1" x14ac:dyDescent="0.25">
      <c r="A24" s="14" t="str">
        <f t="shared" si="0"/>
        <v> BAN 10.285 </v>
      </c>
      <c r="B24" s="5" t="str">
        <f t="shared" si="1"/>
        <v>I</v>
      </c>
      <c r="C24" s="14">
        <f t="shared" si="2"/>
        <v>28013.741000000002</v>
      </c>
      <c r="D24" s="16" t="str">
        <f t="shared" si="3"/>
        <v>vis</v>
      </c>
      <c r="E24" s="36">
        <f>VLOOKUP(C24,Active!C$21:E$973,3,FALSE)</f>
        <v>-608.95804044199497</v>
      </c>
      <c r="F24" s="5" t="s">
        <v>56</v>
      </c>
      <c r="G24" s="16" t="str">
        <f t="shared" si="4"/>
        <v>28013.741</v>
      </c>
      <c r="H24" s="14">
        <f t="shared" si="5"/>
        <v>-609</v>
      </c>
      <c r="I24" s="37" t="s">
        <v>73</v>
      </c>
      <c r="J24" s="38" t="s">
        <v>74</v>
      </c>
      <c r="K24" s="37">
        <v>-609</v>
      </c>
      <c r="L24" s="37" t="s">
        <v>75</v>
      </c>
      <c r="M24" s="38" t="s">
        <v>61</v>
      </c>
      <c r="N24" s="38"/>
      <c r="O24" s="39" t="s">
        <v>62</v>
      </c>
      <c r="P24" s="39" t="s">
        <v>63</v>
      </c>
    </row>
    <row r="25" spans="1:16" ht="12.75" customHeight="1" thickBot="1" x14ac:dyDescent="0.25">
      <c r="A25" s="14" t="str">
        <f t="shared" si="0"/>
        <v> BAN 10.285 </v>
      </c>
      <c r="B25" s="5" t="str">
        <f t="shared" si="1"/>
        <v>I</v>
      </c>
      <c r="C25" s="14">
        <f t="shared" si="2"/>
        <v>28755.355</v>
      </c>
      <c r="D25" s="16" t="str">
        <f t="shared" si="3"/>
        <v>vis</v>
      </c>
      <c r="E25" s="36">
        <f>VLOOKUP(C25,Active!C$21:E$973,3,FALSE)</f>
        <v>4.8450248985916537E-2</v>
      </c>
      <c r="F25" s="5" t="s">
        <v>56</v>
      </c>
      <c r="G25" s="16" t="str">
        <f t="shared" si="4"/>
        <v>28755.355</v>
      </c>
      <c r="H25" s="14">
        <f t="shared" si="5"/>
        <v>0</v>
      </c>
      <c r="I25" s="37" t="s">
        <v>76</v>
      </c>
      <c r="J25" s="38" t="s">
        <v>77</v>
      </c>
      <c r="K25" s="37">
        <v>0</v>
      </c>
      <c r="L25" s="37" t="s">
        <v>69</v>
      </c>
      <c r="M25" s="38" t="s">
        <v>61</v>
      </c>
      <c r="N25" s="38"/>
      <c r="O25" s="39" t="s">
        <v>62</v>
      </c>
      <c r="P25" s="39" t="s">
        <v>63</v>
      </c>
    </row>
    <row r="26" spans="1:16" ht="12.75" customHeight="1" thickBot="1" x14ac:dyDescent="0.25">
      <c r="A26" s="14" t="str">
        <f t="shared" si="0"/>
        <v> BAN 10.285 </v>
      </c>
      <c r="B26" s="5" t="str">
        <f t="shared" si="1"/>
        <v>I</v>
      </c>
      <c r="C26" s="14">
        <f t="shared" si="2"/>
        <v>28833.29</v>
      </c>
      <c r="D26" s="16" t="str">
        <f t="shared" si="3"/>
        <v>vis</v>
      </c>
      <c r="E26" s="36">
        <f>VLOOKUP(C26,Active!C$21:E$973,3,FALSE)</f>
        <v>64.047944395539972</v>
      </c>
      <c r="F26" s="5" t="s">
        <v>56</v>
      </c>
      <c r="G26" s="16" t="str">
        <f t="shared" si="4"/>
        <v>28833.290</v>
      </c>
      <c r="H26" s="14">
        <f t="shared" si="5"/>
        <v>64</v>
      </c>
      <c r="I26" s="37" t="s">
        <v>78</v>
      </c>
      <c r="J26" s="38" t="s">
        <v>79</v>
      </c>
      <c r="K26" s="37">
        <v>64</v>
      </c>
      <c r="L26" s="37" t="s">
        <v>80</v>
      </c>
      <c r="M26" s="38" t="s">
        <v>61</v>
      </c>
      <c r="N26" s="38"/>
      <c r="O26" s="39" t="s">
        <v>62</v>
      </c>
      <c r="P26" s="39" t="s">
        <v>63</v>
      </c>
    </row>
    <row r="27" spans="1:16" ht="12.75" customHeight="1" thickBot="1" x14ac:dyDescent="0.25">
      <c r="A27" s="14" t="str">
        <f t="shared" si="0"/>
        <v> BAN 10.285 </v>
      </c>
      <c r="B27" s="5" t="str">
        <f t="shared" si="1"/>
        <v>I</v>
      </c>
      <c r="C27" s="14">
        <f t="shared" si="2"/>
        <v>29074.359</v>
      </c>
      <c r="D27" s="16" t="str">
        <f t="shared" si="3"/>
        <v>vis</v>
      </c>
      <c r="E27" s="36">
        <f>VLOOKUP(C27,Active!C$21:E$973,3,FALSE)</f>
        <v>262.01155579497987</v>
      </c>
      <c r="F27" s="5" t="s">
        <v>56</v>
      </c>
      <c r="G27" s="16" t="str">
        <f t="shared" si="4"/>
        <v>29074.359</v>
      </c>
      <c r="H27" s="14">
        <f t="shared" si="5"/>
        <v>262</v>
      </c>
      <c r="I27" s="37" t="s">
        <v>81</v>
      </c>
      <c r="J27" s="38" t="s">
        <v>82</v>
      </c>
      <c r="K27" s="37">
        <v>262</v>
      </c>
      <c r="L27" s="37" t="s">
        <v>83</v>
      </c>
      <c r="M27" s="38" t="s">
        <v>61</v>
      </c>
      <c r="N27" s="38"/>
      <c r="O27" s="39" t="s">
        <v>62</v>
      </c>
      <c r="P27" s="39" t="s">
        <v>63</v>
      </c>
    </row>
    <row r="28" spans="1:16" ht="12.75" customHeight="1" thickBot="1" x14ac:dyDescent="0.25">
      <c r="A28" s="14" t="str">
        <f t="shared" si="0"/>
        <v> BAN 10.285 </v>
      </c>
      <c r="B28" s="5" t="str">
        <f t="shared" si="1"/>
        <v>I</v>
      </c>
      <c r="C28" s="14">
        <f t="shared" si="2"/>
        <v>29108.484</v>
      </c>
      <c r="D28" s="16" t="str">
        <f t="shared" si="3"/>
        <v>vis</v>
      </c>
      <c r="E28" s="36">
        <f>VLOOKUP(C28,Active!C$21:E$973,3,FALSE)</f>
        <v>290.03468709351222</v>
      </c>
      <c r="F28" s="5" t="s">
        <v>56</v>
      </c>
      <c r="G28" s="16" t="str">
        <f t="shared" si="4"/>
        <v>29108.484</v>
      </c>
      <c r="H28" s="14">
        <f t="shared" si="5"/>
        <v>290</v>
      </c>
      <c r="I28" s="37" t="s">
        <v>84</v>
      </c>
      <c r="J28" s="38" t="s">
        <v>85</v>
      </c>
      <c r="K28" s="37">
        <v>290</v>
      </c>
      <c r="L28" s="37" t="s">
        <v>86</v>
      </c>
      <c r="M28" s="38" t="s">
        <v>61</v>
      </c>
      <c r="N28" s="38"/>
      <c r="O28" s="39" t="s">
        <v>62</v>
      </c>
      <c r="P28" s="39" t="s">
        <v>63</v>
      </c>
    </row>
    <row r="29" spans="1:16" ht="12.75" customHeight="1" thickBot="1" x14ac:dyDescent="0.25">
      <c r="A29" s="14" t="str">
        <f t="shared" si="0"/>
        <v> BAN 10.285 </v>
      </c>
      <c r="B29" s="5" t="str">
        <f t="shared" si="1"/>
        <v>I</v>
      </c>
      <c r="C29" s="14">
        <f t="shared" si="2"/>
        <v>29141.341</v>
      </c>
      <c r="D29" s="16" t="str">
        <f t="shared" si="3"/>
        <v>vis</v>
      </c>
      <c r="E29" s="36">
        <f>VLOOKUP(C29,Active!C$21:E$973,3,FALSE)</f>
        <v>317.01654863419725</v>
      </c>
      <c r="F29" s="5" t="s">
        <v>56</v>
      </c>
      <c r="G29" s="16" t="str">
        <f t="shared" si="4"/>
        <v>29141.341</v>
      </c>
      <c r="H29" s="14">
        <f t="shared" si="5"/>
        <v>317</v>
      </c>
      <c r="I29" s="37" t="s">
        <v>87</v>
      </c>
      <c r="J29" s="38" t="s">
        <v>88</v>
      </c>
      <c r="K29" s="37">
        <v>317</v>
      </c>
      <c r="L29" s="37" t="s">
        <v>89</v>
      </c>
      <c r="M29" s="38" t="s">
        <v>61</v>
      </c>
      <c r="N29" s="38"/>
      <c r="O29" s="39" t="s">
        <v>62</v>
      </c>
      <c r="P29" s="39" t="s">
        <v>63</v>
      </c>
    </row>
    <row r="30" spans="1:16" ht="12.75" customHeight="1" thickBot="1" x14ac:dyDescent="0.25">
      <c r="A30" s="14" t="str">
        <f t="shared" si="0"/>
        <v> BAN 10.285 </v>
      </c>
      <c r="B30" s="5" t="str">
        <f t="shared" si="1"/>
        <v>I</v>
      </c>
      <c r="C30" s="14">
        <f t="shared" si="2"/>
        <v>29399.545999999998</v>
      </c>
      <c r="D30" s="16" t="str">
        <f t="shared" si="3"/>
        <v>vis</v>
      </c>
      <c r="E30" s="36">
        <f>VLOOKUP(C30,Active!C$21:E$973,3,FALSE)</f>
        <v>529.05208319646829</v>
      </c>
      <c r="F30" s="5" t="s">
        <v>56</v>
      </c>
      <c r="G30" s="16" t="str">
        <f t="shared" si="4"/>
        <v>29399.546</v>
      </c>
      <c r="H30" s="14">
        <f t="shared" si="5"/>
        <v>529</v>
      </c>
      <c r="I30" s="37" t="s">
        <v>90</v>
      </c>
      <c r="J30" s="38" t="s">
        <v>91</v>
      </c>
      <c r="K30" s="37">
        <v>529</v>
      </c>
      <c r="L30" s="37" t="s">
        <v>92</v>
      </c>
      <c r="M30" s="38" t="s">
        <v>61</v>
      </c>
      <c r="N30" s="38"/>
      <c r="O30" s="39" t="s">
        <v>62</v>
      </c>
      <c r="P30" s="39" t="s">
        <v>63</v>
      </c>
    </row>
    <row r="31" spans="1:16" ht="12.75" customHeight="1" thickBot="1" x14ac:dyDescent="0.25">
      <c r="A31" s="14" t="str">
        <f t="shared" si="0"/>
        <v> BAN 10.285 </v>
      </c>
      <c r="B31" s="5" t="str">
        <f t="shared" si="1"/>
        <v>I</v>
      </c>
      <c r="C31" s="14">
        <f t="shared" si="2"/>
        <v>29410.467000000001</v>
      </c>
      <c r="D31" s="16" t="str">
        <f t="shared" si="3"/>
        <v>vis</v>
      </c>
      <c r="E31" s="36">
        <f>VLOOKUP(C31,Active!C$21:E$973,3,FALSE)</f>
        <v>538.02030640266105</v>
      </c>
      <c r="F31" s="5" t="s">
        <v>56</v>
      </c>
      <c r="G31" s="16" t="str">
        <f t="shared" si="4"/>
        <v>29410.467</v>
      </c>
      <c r="H31" s="14">
        <f t="shared" si="5"/>
        <v>538</v>
      </c>
      <c r="I31" s="37" t="s">
        <v>93</v>
      </c>
      <c r="J31" s="38" t="s">
        <v>94</v>
      </c>
      <c r="K31" s="37">
        <v>538</v>
      </c>
      <c r="L31" s="37" t="s">
        <v>95</v>
      </c>
      <c r="M31" s="38" t="s">
        <v>61</v>
      </c>
      <c r="N31" s="38"/>
      <c r="O31" s="39" t="s">
        <v>62</v>
      </c>
      <c r="P31" s="39" t="s">
        <v>63</v>
      </c>
    </row>
    <row r="32" spans="1:16" ht="12.75" customHeight="1" thickBot="1" x14ac:dyDescent="0.25">
      <c r="A32" s="14" t="str">
        <f t="shared" si="0"/>
        <v> BAN 10.285 </v>
      </c>
      <c r="B32" s="5" t="str">
        <f t="shared" si="1"/>
        <v>I</v>
      </c>
      <c r="C32" s="14">
        <f t="shared" si="2"/>
        <v>29438.468000000001</v>
      </c>
      <c r="D32" s="16" t="str">
        <f t="shared" si="3"/>
        <v>vis</v>
      </c>
      <c r="E32" s="36">
        <f>VLOOKUP(C32,Active!C$21:E$973,3,FALSE)</f>
        <v>561.01446609468189</v>
      </c>
      <c r="F32" s="5" t="s">
        <v>56</v>
      </c>
      <c r="G32" s="16" t="str">
        <f t="shared" si="4"/>
        <v>29438.468</v>
      </c>
      <c r="H32" s="14">
        <f t="shared" si="5"/>
        <v>561</v>
      </c>
      <c r="I32" s="37" t="s">
        <v>96</v>
      </c>
      <c r="J32" s="38" t="s">
        <v>97</v>
      </c>
      <c r="K32" s="37">
        <v>561</v>
      </c>
      <c r="L32" s="37" t="s">
        <v>98</v>
      </c>
      <c r="M32" s="38" t="s">
        <v>61</v>
      </c>
      <c r="N32" s="38"/>
      <c r="O32" s="39" t="s">
        <v>62</v>
      </c>
      <c r="P32" s="39" t="s">
        <v>63</v>
      </c>
    </row>
    <row r="33" spans="1:16" ht="12.75" customHeight="1" thickBot="1" x14ac:dyDescent="0.25">
      <c r="A33" s="14" t="str">
        <f t="shared" si="0"/>
        <v>BAVM 193 </v>
      </c>
      <c r="B33" s="5" t="str">
        <f t="shared" si="1"/>
        <v>I</v>
      </c>
      <c r="C33" s="14">
        <f t="shared" si="2"/>
        <v>54319.412700000001</v>
      </c>
      <c r="D33" s="16" t="str">
        <f t="shared" si="3"/>
        <v>vis</v>
      </c>
      <c r="E33" s="36">
        <f>VLOOKUP(C33,Active!C$21:E$973,3,FALSE)</f>
        <v>20993.013884691696</v>
      </c>
      <c r="F33" s="5" t="s">
        <v>56</v>
      </c>
      <c r="G33" s="16" t="str">
        <f t="shared" si="4"/>
        <v>54319.4127</v>
      </c>
      <c r="H33" s="14">
        <f t="shared" si="5"/>
        <v>20994</v>
      </c>
      <c r="I33" s="37" t="s">
        <v>131</v>
      </c>
      <c r="J33" s="38" t="s">
        <v>132</v>
      </c>
      <c r="K33" s="37">
        <v>20994</v>
      </c>
      <c r="L33" s="37" t="s">
        <v>133</v>
      </c>
      <c r="M33" s="38" t="s">
        <v>134</v>
      </c>
      <c r="N33" s="38" t="s">
        <v>135</v>
      </c>
      <c r="O33" s="39" t="s">
        <v>136</v>
      </c>
      <c r="P33" s="40" t="s">
        <v>137</v>
      </c>
    </row>
    <row r="34" spans="1:16" x14ac:dyDescent="0.2">
      <c r="B34" s="5"/>
      <c r="E34" s="36"/>
      <c r="F34" s="5"/>
    </row>
    <row r="35" spans="1:16" x14ac:dyDescent="0.2">
      <c r="B35" s="5"/>
      <c r="E35" s="36"/>
      <c r="F35" s="5"/>
    </row>
    <row r="36" spans="1:16" x14ac:dyDescent="0.2">
      <c r="B36" s="5"/>
      <c r="E36" s="36"/>
      <c r="F36" s="5"/>
    </row>
    <row r="37" spans="1:16" x14ac:dyDescent="0.2">
      <c r="B37" s="5"/>
      <c r="E37" s="36"/>
      <c r="F37" s="5"/>
    </row>
    <row r="38" spans="1:16" x14ac:dyDescent="0.2">
      <c r="B38" s="5"/>
      <c r="E38" s="36"/>
      <c r="F38" s="5"/>
    </row>
    <row r="39" spans="1:16" x14ac:dyDescent="0.2">
      <c r="B39" s="5"/>
      <c r="E39" s="36"/>
      <c r="F39" s="5"/>
    </row>
    <row r="40" spans="1:16" x14ac:dyDescent="0.2">
      <c r="B40" s="5"/>
      <c r="E40" s="36"/>
      <c r="F40" s="5"/>
    </row>
    <row r="41" spans="1:16" x14ac:dyDescent="0.2">
      <c r="B41" s="5"/>
      <c r="E41" s="36"/>
      <c r="F41" s="5"/>
    </row>
    <row r="42" spans="1:16" x14ac:dyDescent="0.2">
      <c r="B42" s="5"/>
      <c r="E42" s="36"/>
      <c r="F42" s="5"/>
    </row>
    <row r="43" spans="1:16" x14ac:dyDescent="0.2">
      <c r="B43" s="5"/>
      <c r="E43" s="36"/>
      <c r="F43" s="5"/>
    </row>
    <row r="44" spans="1:16" x14ac:dyDescent="0.2">
      <c r="B44" s="5"/>
      <c r="E44" s="36"/>
      <c r="F44" s="5"/>
    </row>
    <row r="45" spans="1:16" x14ac:dyDescent="0.2">
      <c r="B45" s="5"/>
      <c r="E45" s="36"/>
      <c r="F45" s="5"/>
    </row>
    <row r="46" spans="1:16" x14ac:dyDescent="0.2">
      <c r="B46" s="5"/>
      <c r="E46" s="36"/>
      <c r="F46" s="5"/>
    </row>
    <row r="47" spans="1:16" x14ac:dyDescent="0.2">
      <c r="B47" s="5"/>
      <c r="E47" s="36"/>
      <c r="F47" s="5"/>
    </row>
    <row r="48" spans="1:16" x14ac:dyDescent="0.2">
      <c r="B48" s="5"/>
      <c r="E48" s="36"/>
      <c r="F48" s="5"/>
    </row>
    <row r="49" spans="2:6" x14ac:dyDescent="0.2">
      <c r="B49" s="5"/>
      <c r="E49" s="36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</sheetData>
  <phoneticPr fontId="7" type="noConversion"/>
  <hyperlinks>
    <hyperlink ref="P12" r:id="rId1" display="http://www.bav-astro.de/sfs/BAVM_link.php?BAVMnr=99" xr:uid="{00000000-0004-0000-0100-000000000000}"/>
    <hyperlink ref="P14" r:id="rId2" display="http://www.konkoly.hu/cgi-bin/IBVS?4888" xr:uid="{00000000-0004-0000-0100-000001000000}"/>
    <hyperlink ref="P15" r:id="rId3" display="http://www.bav-astro.de/sfs/BAVM_link.php?BAVMnr=118" xr:uid="{00000000-0004-0000-0100-000002000000}"/>
    <hyperlink ref="P16" r:id="rId4" display="http://www.konkoly.hu/cgi-bin/IBVS?5583" xr:uid="{00000000-0004-0000-0100-000003000000}"/>
    <hyperlink ref="P33" r:id="rId5" display="http://www.bav-astro.de/sfs/BAVM_link.php?BAVMnr=193" xr:uid="{00000000-0004-0000-0100-000004000000}"/>
    <hyperlink ref="P17" r:id="rId6" display="http://var.astro.cz/oejv/issues/oejv0160.pdf" xr:uid="{00000000-0004-0000-0100-000005000000}"/>
    <hyperlink ref="P18" r:id="rId7" display="http://var.astro.cz/oejv/issues/oejv0160.pdf" xr:uid="{00000000-0004-0000-0100-000006000000}"/>
    <hyperlink ref="P19" r:id="rId8" display="http://var.astro.cz/oejv/issues/oejv0160.pdf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2024-09-29T01:43:33Z</dcterms:modified>
</cp:coreProperties>
</file>