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D9803D-EF8A-41E2-ABC1-9623A08F43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" i="1" l="1"/>
  <c r="E16" i="1" s="1"/>
  <c r="E17" i="1" s="1"/>
  <c r="Q22" i="1"/>
  <c r="C21" i="1"/>
  <c r="C17" i="1"/>
  <c r="C7" i="1"/>
  <c r="E22" i="1"/>
  <c r="F22" i="1"/>
  <c r="C8" i="1"/>
  <c r="Q21" i="1"/>
  <c r="C19" i="1"/>
  <c r="G22" i="1"/>
  <c r="I22" i="1"/>
  <c r="E21" i="1"/>
  <c r="F21" i="1"/>
  <c r="G21" i="1"/>
  <c r="C12" i="1"/>
  <c r="C16" i="1"/>
  <c r="D18" i="1"/>
  <c r="H21" i="1"/>
  <c r="C11" i="1"/>
  <c r="O22" i="1"/>
  <c r="O21" i="1"/>
  <c r="C15" i="1"/>
  <c r="C18" i="1"/>
</calcChain>
</file>

<file path=xl/sharedStrings.xml><?xml version="1.0" encoding="utf-8"?>
<sst xmlns="http://schemas.openxmlformats.org/spreadsheetml/2006/main" count="44" uniqueCount="42">
  <si>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</si>
  <si>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</si>
  <si>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</si>
  <si>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</si>
  <si>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</si>
  <si>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</si>
  <si>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</si>
  <si>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</si>
  <si>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</si>
  <si>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</si>
  <si>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</si>
  <si>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</si>
  <si>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</si>
  <si>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</si>
  <si>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</si>
  <si>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</si>
  <si>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</si>
  <si>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</si>
  <si>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</si>
  <si>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</si>
  <si>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</si>
  <si>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</si>
  <si>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</si>
  <si>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</si>
  <si>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</si>
  <si>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</si>
  <si>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</si>
  <si>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</si>
  <si>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</si>
  <si>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</si>
  <si>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5583</t>
  </si>
  <si>
    <t>I</t>
  </si>
  <si>
    <t>EA/SD</t>
  </si>
  <si>
    <t>BU Ser / GSC 00459-02322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</si>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</sst>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Ser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23926380368099"/>
          <c:w val="0.81583263062322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8-46DF-A86C-CE28F53069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0.11077800000202842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8-46DF-A86C-CE28F53069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98-46DF-A86C-CE28F53069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98-46DF-A86C-CE28F53069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98-46DF-A86C-CE28F53069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98-46DF-A86C-CE28F53069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98-46DF-A86C-CE28F53069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0.11077800000202842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98-46DF-A86C-CE28F530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57992"/>
        <c:axId val="1"/>
      </c:scatterChart>
      <c:valAx>
        <c:axId val="93375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75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9524</xdr:rowOff>
    </xdr:from>
    <xdr:to>
      <xdr:col>17</xdr:col>
      <xdr:colOff>9525</xdr:colOff>
      <xdr:row>18</xdr:row>
      <xdr:rowOff>95249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E94F1B-DAB7-6A2F-17FD-2BB5B735A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7" customFormat="1" ht="20.25" x14ac:dyDescent="0.2">
      <c r="A1" s="26" t="s">
        <v>33</v>
      </c>
    </row>
    <row r="2" spans="1:5" s="7" customFormat="1" ht="12.95" customHeight="1" x14ac:dyDescent="0.2">
      <c r="A2" s="7" t="s">
        <v>24</v>
      </c>
      <c r="B2" s="7" t="s">
        <v>32</v>
      </c>
    </row>
    <row r="3" spans="1:5" s="7" customFormat="1" ht="12.95" customHeight="1" thickBot="1" x14ac:dyDescent="0.25"/>
    <row r="4" spans="1:5" s="7" customFormat="1" ht="12.95" customHeight="1" thickTop="1" thickBot="1" x14ac:dyDescent="0.25">
      <c r="A4" s="8" t="s">
        <v>0</v>
      </c>
      <c r="C4" s="9">
        <v>26117.525000000001</v>
      </c>
      <c r="D4" s="10">
        <v>1.843394</v>
      </c>
    </row>
    <row r="5" spans="1:5" s="7" customFormat="1" ht="12.95" customHeight="1" thickTop="1" x14ac:dyDescent="0.2"/>
    <row r="6" spans="1:5" s="7" customFormat="1" ht="12.95" customHeight="1" x14ac:dyDescent="0.2">
      <c r="A6" s="8" t="s">
        <v>1</v>
      </c>
    </row>
    <row r="7" spans="1:5" s="7" customFormat="1" ht="12.95" customHeight="1" x14ac:dyDescent="0.2">
      <c r="A7" s="7" t="s">
        <v>2</v>
      </c>
      <c r="C7" s="7">
        <f>+C4</f>
        <v>26117.525000000001</v>
      </c>
    </row>
    <row r="8" spans="1:5" s="7" customFormat="1" ht="12.95" customHeight="1" x14ac:dyDescent="0.2">
      <c r="A8" s="7" t="s">
        <v>3</v>
      </c>
      <c r="C8" s="7">
        <f>+D4</f>
        <v>1.843394</v>
      </c>
    </row>
    <row r="9" spans="1:5" s="7" customFormat="1" ht="12.95" customHeight="1" x14ac:dyDescent="0.2">
      <c r="A9" s="11" t="s">
        <v>34</v>
      </c>
      <c r="C9" s="12">
        <v>-9.5</v>
      </c>
      <c r="D9" s="7" t="s">
        <v>35</v>
      </c>
    </row>
    <row r="10" spans="1:5" s="7" customFormat="1" ht="12.95" customHeight="1" thickBot="1" x14ac:dyDescent="0.25">
      <c r="C10" s="13" t="s">
        <v>20</v>
      </c>
      <c r="D10" s="13" t="s">
        <v>21</v>
      </c>
    </row>
    <row r="11" spans="1:5" s="7" customFormat="1" ht="12.95" customHeight="1" x14ac:dyDescent="0.2">
      <c r="A11" s="7" t="s">
        <v>16</v>
      </c>
      <c r="C11" s="7">
        <f>INTERCEPT(G21:G998,F21:F998)</f>
        <v>0</v>
      </c>
      <c r="D11" s="14"/>
    </row>
    <row r="12" spans="1:5" s="7" customFormat="1" ht="12.95" customHeight="1" x14ac:dyDescent="0.2">
      <c r="A12" s="7" t="s">
        <v>17</v>
      </c>
      <c r="C12" s="7">
        <f>SLOPE(G21:G998,F21:F998)</f>
        <v>7.8493587473980319E-6</v>
      </c>
      <c r="D12" s="14"/>
    </row>
    <row r="13" spans="1:5" s="7" customFormat="1" ht="12.95" customHeight="1" x14ac:dyDescent="0.2">
      <c r="A13" s="7" t="s">
        <v>19</v>
      </c>
      <c r="C13" s="14" t="s">
        <v>14</v>
      </c>
      <c r="D13" s="14"/>
    </row>
    <row r="14" spans="1:5" s="7" customFormat="1" ht="12.95" customHeight="1" x14ac:dyDescent="0.2"/>
    <row r="15" spans="1:5" s="7" customFormat="1" ht="12.95" customHeight="1" x14ac:dyDescent="0.2">
      <c r="A15" s="15" t="s">
        <v>18</v>
      </c>
      <c r="C15" s="16">
        <f>(C7+C11)+(C8+C12)*INT(MAX(F21:F3533))</f>
        <v>52133.455300000001</v>
      </c>
      <c r="D15" s="17" t="s">
        <v>36</v>
      </c>
      <c r="E15" s="18">
        <f ca="1">TODAY()+15018.5-B9/24</f>
        <v>60374.5</v>
      </c>
    </row>
    <row r="16" spans="1:5" s="7" customFormat="1" ht="12.95" customHeight="1" x14ac:dyDescent="0.2">
      <c r="A16" s="8" t="s">
        <v>4</v>
      </c>
      <c r="C16" s="19">
        <f>+C8+C12</f>
        <v>1.8434018493587474</v>
      </c>
      <c r="D16" s="17" t="s">
        <v>37</v>
      </c>
      <c r="E16" s="18">
        <f ca="1">ROUND(2*(E15-C15)/C16,0)/2+1</f>
        <v>4471.5</v>
      </c>
    </row>
    <row r="17" spans="1:17" s="7" customFormat="1" ht="12.95" customHeight="1" thickBot="1" x14ac:dyDescent="0.25">
      <c r="A17" s="17" t="s">
        <v>38</v>
      </c>
      <c r="C17" s="7">
        <f>COUNT(C21:C2191)</f>
        <v>2</v>
      </c>
      <c r="D17" s="17" t="s">
        <v>39</v>
      </c>
      <c r="E17" s="20">
        <f ca="1">+C15+C16*E16-15018.5-C9/24</f>
        <v>45358.122502740975</v>
      </c>
    </row>
    <row r="18" spans="1:17" s="7" customFormat="1" ht="12.95" customHeight="1" x14ac:dyDescent="0.2">
      <c r="A18" s="8" t="s">
        <v>5</v>
      </c>
      <c r="C18" s="9">
        <f>+C15</f>
        <v>52133.455300000001</v>
      </c>
      <c r="D18" s="10">
        <f>+C16</f>
        <v>1.8434018493587474</v>
      </c>
      <c r="E18" s="21" t="s">
        <v>40</v>
      </c>
    </row>
    <row r="19" spans="1:17" s="7" customFormat="1" ht="12.95" customHeight="1" thickTop="1" x14ac:dyDescent="0.2">
      <c r="C19" s="7">
        <f>COUNT(C21:C2191)</f>
        <v>2</v>
      </c>
    </row>
    <row r="20" spans="1:17" s="7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2" t="s">
        <v>12</v>
      </c>
      <c r="I20" s="22" t="s">
        <v>29</v>
      </c>
      <c r="J20" s="22" t="s">
        <v>41</v>
      </c>
      <c r="K20" s="22" t="s">
        <v>25</v>
      </c>
      <c r="L20" s="22" t="s">
        <v>26</v>
      </c>
      <c r="M20" s="22" t="s">
        <v>27</v>
      </c>
      <c r="N20" s="22" t="s">
        <v>28</v>
      </c>
      <c r="O20" s="22" t="s">
        <v>23</v>
      </c>
      <c r="P20" s="23" t="s">
        <v>22</v>
      </c>
      <c r="Q20" s="13" t="s">
        <v>15</v>
      </c>
    </row>
    <row r="21" spans="1:17" s="7" customFormat="1" ht="12.95" customHeight="1" x14ac:dyDescent="0.2">
      <c r="A21" s="7" t="s">
        <v>12</v>
      </c>
      <c r="C21" s="24">
        <f>+C4</f>
        <v>26117.525000000001</v>
      </c>
      <c r="D21" s="24" t="s">
        <v>14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>+C$11+C$12*$F21</f>
        <v>0</v>
      </c>
      <c r="Q21" s="25">
        <f>+C21-15018.5</f>
        <v>11099.025000000001</v>
      </c>
    </row>
    <row r="22" spans="1:17" s="7" customFormat="1" ht="12.95" customHeight="1" x14ac:dyDescent="0.2">
      <c r="A22" s="6" t="s">
        <v>30</v>
      </c>
      <c r="B22" s="2" t="s">
        <v>31</v>
      </c>
      <c r="C22" s="4">
        <v>52133.455300000001</v>
      </c>
      <c r="D22" s="5">
        <v>8.0999999999999996E-3</v>
      </c>
      <c r="E22" s="7">
        <f>+(C22-C$7)/C$8</f>
        <v>14113.060094586399</v>
      </c>
      <c r="F22" s="7">
        <f>ROUND(2*E22,0)/2</f>
        <v>14113</v>
      </c>
      <c r="G22" s="7">
        <f>+C22-(C$7+F22*C$8)</f>
        <v>0.11077800000202842</v>
      </c>
      <c r="I22" s="7">
        <f>+G22</f>
        <v>0.11077800000202842</v>
      </c>
      <c r="O22" s="7">
        <f>+C$11+C$12*$F22</f>
        <v>0.11077800000202842</v>
      </c>
      <c r="Q22" s="25">
        <f>+C22-15018.5</f>
        <v>37114.955300000001</v>
      </c>
    </row>
    <row r="23" spans="1:17" s="7" customFormat="1" ht="12.95" customHeight="1" x14ac:dyDescent="0.2">
      <c r="C23" s="24"/>
      <c r="D23" s="24"/>
      <c r="Q23" s="25"/>
    </row>
    <row r="24" spans="1:17" s="7" customFormat="1" ht="12.95" customHeight="1" x14ac:dyDescent="0.2">
      <c r="C24" s="24"/>
      <c r="D24" s="24"/>
      <c r="Q24" s="25"/>
    </row>
    <row r="25" spans="1:17" s="7" customFormat="1" ht="12.95" customHeight="1" x14ac:dyDescent="0.2">
      <c r="C25" s="24"/>
      <c r="D25" s="24"/>
      <c r="Q25" s="25"/>
    </row>
    <row r="26" spans="1:17" s="7" customFormat="1" ht="12.95" customHeight="1" x14ac:dyDescent="0.2">
      <c r="C26" s="24"/>
      <c r="D26" s="24"/>
      <c r="Q26" s="25"/>
    </row>
    <row r="27" spans="1:17" s="7" customFormat="1" ht="12.95" customHeight="1" x14ac:dyDescent="0.2">
      <c r="C27" s="24"/>
      <c r="D27" s="24"/>
      <c r="Q27" s="25"/>
    </row>
    <row r="28" spans="1:17" s="7" customFormat="1" ht="12.95" customHeight="1" x14ac:dyDescent="0.2">
      <c r="C28" s="24"/>
      <c r="D28" s="24"/>
      <c r="Q28" s="25"/>
    </row>
    <row r="29" spans="1:17" s="7" customFormat="1" ht="12.95" customHeight="1" x14ac:dyDescent="0.2">
      <c r="C29" s="24"/>
      <c r="D29" s="24"/>
      <c r="Q29" s="25"/>
    </row>
    <row r="30" spans="1:17" x14ac:dyDescent="0.2">
      <c r="C30" s="3"/>
      <c r="D30" s="3"/>
      <c r="Q30" s="1"/>
    </row>
    <row r="31" spans="1:17" x14ac:dyDescent="0.2">
      <c r="C31" s="3"/>
      <c r="D31" s="3"/>
      <c r="Q31" s="1"/>
    </row>
    <row r="32" spans="1:17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2024-03-05T06:36:12Z</dcterms:modified>
</cp:coreProperties>
</file>