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86D858A-0D6B-4EEA-99E9-BE9E1CD893ED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1" i="2" l="1"/>
  <c r="G11" i="2"/>
  <c r="E14" i="2"/>
  <c r="E15" i="2" s="1"/>
  <c r="C17" i="2"/>
  <c r="E21" i="2"/>
  <c r="F21" i="2"/>
  <c r="G21" i="2"/>
  <c r="H21" i="2"/>
  <c r="Q21" i="2"/>
  <c r="E22" i="2"/>
  <c r="F22" i="2"/>
  <c r="G22" i="2"/>
  <c r="I22" i="2"/>
  <c r="Q22" i="2"/>
  <c r="E23" i="2"/>
  <c r="F23" i="2"/>
  <c r="G23" i="2"/>
  <c r="I23" i="2"/>
  <c r="Q23" i="2"/>
  <c r="E24" i="2"/>
  <c r="F24" i="2"/>
  <c r="G24" i="2"/>
  <c r="I24" i="2"/>
  <c r="Q24" i="2"/>
  <c r="E25" i="2"/>
  <c r="F25" i="2"/>
  <c r="G25" i="2"/>
  <c r="I25" i="2"/>
  <c r="Q25" i="2"/>
  <c r="E26" i="2"/>
  <c r="F26" i="2"/>
  <c r="G26" i="2"/>
  <c r="I26" i="2"/>
  <c r="Q26" i="2"/>
  <c r="E27" i="2"/>
  <c r="F27" i="2"/>
  <c r="G27" i="2"/>
  <c r="I27" i="2"/>
  <c r="Q27" i="2"/>
  <c r="E28" i="2"/>
  <c r="F28" i="2"/>
  <c r="G28" i="2"/>
  <c r="I28" i="2"/>
  <c r="Q28" i="2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F11" i="1"/>
  <c r="Q24" i="1"/>
  <c r="Q25" i="1"/>
  <c r="Q26" i="1"/>
  <c r="Q27" i="1"/>
  <c r="Q28" i="1"/>
  <c r="G11" i="1"/>
  <c r="E14" i="1"/>
  <c r="E15" i="1" s="1"/>
  <c r="C17" i="1"/>
  <c r="E22" i="1"/>
  <c r="F22" i="1"/>
  <c r="G22" i="1"/>
  <c r="I22" i="1"/>
  <c r="E23" i="1"/>
  <c r="F23" i="1"/>
  <c r="G23" i="1"/>
  <c r="I23" i="1"/>
  <c r="E21" i="1"/>
  <c r="F21" i="1"/>
  <c r="G21" i="1"/>
  <c r="H21" i="1"/>
  <c r="Q22" i="1"/>
  <c r="Q23" i="1"/>
  <c r="Q21" i="1"/>
  <c r="C11" i="1"/>
  <c r="C11" i="2"/>
  <c r="C12" i="2"/>
  <c r="C12" i="1"/>
  <c r="C16" i="1" l="1"/>
  <c r="D18" i="1" s="1"/>
  <c r="C16" i="2"/>
  <c r="D18" i="2" s="1"/>
  <c r="O26" i="2"/>
  <c r="O22" i="2"/>
  <c r="O21" i="2"/>
  <c r="O24" i="2"/>
  <c r="O28" i="2"/>
  <c r="C15" i="2"/>
  <c r="O27" i="2"/>
  <c r="O23" i="2"/>
  <c r="O25" i="2"/>
  <c r="O21" i="1"/>
  <c r="O22" i="1"/>
  <c r="C15" i="1"/>
  <c r="O23" i="1"/>
  <c r="O27" i="1"/>
  <c r="O24" i="1"/>
  <c r="O28" i="1"/>
  <c r="O26" i="1"/>
  <c r="O25" i="1"/>
  <c r="C18" i="2" l="1"/>
  <c r="E16" i="2"/>
  <c r="E17" i="2" s="1"/>
  <c r="C18" i="1"/>
  <c r="E16" i="1"/>
  <c r="E17" i="1" s="1"/>
</calcChain>
</file>

<file path=xl/sharedStrings.xml><?xml version="1.0" encoding="utf-8"?>
<sst xmlns="http://schemas.openxmlformats.org/spreadsheetml/2006/main" count="124" uniqueCount="49">
  <si>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</si>
  <si>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</si>
  <si>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</si>
  <si>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</si>
  <si>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</si>
  <si>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</si>
  <si>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</si>
  <si>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</si>
  <si>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</si>
  <si>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</si>
  <si>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</si>
  <si>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</si>
  <si>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</si>
  <si>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</si>
  <si>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</si>
  <si>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</si>
  <si>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</si>
  <si>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</si>
  <si>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</si>
  <si>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</si>
  <si>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</si>
  <si>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</si>
  <si>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</si>
  <si>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</si>
  <si>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</si>
  <si>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</si>
  <si>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</si>
  <si>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</si>
  <si>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</si>
  <si>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</si>
  <si>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not avail.</t>
  </si>
  <si>
    <t># of data points:</t>
  </si>
  <si>
    <t>MX Ser / gsc 5037-0018</t>
  </si>
  <si>
    <t>EW</t>
  </si>
  <si>
    <t>IBVS 5690</t>
  </si>
  <si>
    <t>I</t>
  </si>
  <si>
    <t>II</t>
  </si>
  <si>
    <t>ASAS 161207-0306.0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</si>
  <si>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</si>
  <si>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</si>
  <si>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</si>
  <si>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</si>
  <si>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</si>
  <si>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</si>
  <si>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Add cycle</t>
  </si>
  <si>
    <t>Old Cycle</t>
  </si>
  <si>
    <t>Start of linear fit &gt;&gt;&gt;&gt;&gt;&gt;&gt;&gt;&gt;&gt;&gt;&gt;&gt;&gt;&gt;&gt;&gt;&gt;&gt;&gt;&gt;</t>
  </si>
  <si>
    <t>OEJV 0137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</si>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</sst>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1" applyNumberFormat="0" applyFont="0" applyFill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0" fillId="0" borderId="0" xfId="7" applyAlignment="1" applyProtection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MX Ser - O-C Diagr.</a:t>
            </a:r>
          </a:p>
        </c:rich>
      </c:tx>
      <c:layout>
        <c:manualLayout>
          <c:xMode val="edge"/>
          <c:yMode val="edge"/>
          <c:x val="0.37964492725969834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142171204635756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07-455A-9AEC-55E93529915B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1">
                  <c:v>1.8560000025900081E-3</c:v>
                </c:pt>
                <c:pt idx="2">
                  <c:v>5.3200000547803938E-4</c:v>
                </c:pt>
                <c:pt idx="3">
                  <c:v>2.6938000002701301E-2</c:v>
                </c:pt>
                <c:pt idx="4">
                  <c:v>2.8138000001490582E-2</c:v>
                </c:pt>
                <c:pt idx="5">
                  <c:v>3.6980000004405156E-3</c:v>
                </c:pt>
                <c:pt idx="6">
                  <c:v>-9.0766000001167413E-2</c:v>
                </c:pt>
                <c:pt idx="7">
                  <c:v>-8.9865999994799495E-2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07-455A-9AEC-55E93529915B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07-455A-9AEC-55E93529915B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07-455A-9AEC-55E93529915B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07-455A-9AEC-55E93529915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07-455A-9AEC-55E93529915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07-455A-9AEC-55E93529915B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1.2026369631632713E-3</c:v>
                </c:pt>
                <c:pt idx="1">
                  <c:v>1.1281638884897362E-3</c:v>
                </c:pt>
                <c:pt idx="2">
                  <c:v>1.027093287147081E-3</c:v>
                </c:pt>
                <c:pt idx="3">
                  <c:v>-2.4448017756535802E-2</c:v>
                </c:pt>
                <c:pt idx="4">
                  <c:v>-2.4448017756535802E-2</c:v>
                </c:pt>
                <c:pt idx="5">
                  <c:v>-2.4594304153215962E-2</c:v>
                </c:pt>
                <c:pt idx="6">
                  <c:v>-2.4668777227889495E-2</c:v>
                </c:pt>
                <c:pt idx="7">
                  <c:v>-2.4668777227889495E-2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07-455A-9AEC-55E935299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442648"/>
        <c:axId val="1"/>
      </c:scatterChart>
      <c:valAx>
        <c:axId val="852442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2442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032327138429182"/>
          <c:y val="0.9204921861831491"/>
          <c:w val="0.7237484894355895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MX Ser - O-C Diagr.</a:t>
            </a:r>
          </a:p>
        </c:rich>
      </c:tx>
      <c:layout>
        <c:manualLayout>
          <c:xMode val="edge"/>
          <c:yMode val="edge"/>
          <c:x val="0.37964492725969834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678942920199375"/>
          <c:w val="0.82391018142147543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46-4964-BD3B-95301577F69C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  <c:pt idx="1">
                  <c:v>1.8560000025900081E-3</c:v>
                </c:pt>
                <c:pt idx="2">
                  <c:v>5.3200000547803938E-4</c:v>
                </c:pt>
                <c:pt idx="3">
                  <c:v>2.6938000002701301E-2</c:v>
                </c:pt>
                <c:pt idx="4">
                  <c:v>2.8138000001490582E-2</c:v>
                </c:pt>
                <c:pt idx="5">
                  <c:v>3.6980000004405156E-3</c:v>
                </c:pt>
                <c:pt idx="6">
                  <c:v>-9.0766000001167413E-2</c:v>
                </c:pt>
                <c:pt idx="7">
                  <c:v>-8.9865999994799495E-2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46-4964-BD3B-95301577F69C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46-4964-BD3B-95301577F69C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46-4964-BD3B-95301577F69C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46-4964-BD3B-95301577F69C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46-4964-BD3B-95301577F69C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46-4964-BD3B-95301577F69C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12.925191509104039</c:v>
                </c:pt>
                <c:pt idx="1">
                  <c:v>12.887765798749705</c:v>
                </c:pt>
                <c:pt idx="2">
                  <c:v>12.836973763268821</c:v>
                </c:pt>
                <c:pt idx="3">
                  <c:v>3.4707557061075534E-2</c:v>
                </c:pt>
                <c:pt idx="4">
                  <c:v>3.4707557061075534E-2</c:v>
                </c:pt>
                <c:pt idx="5">
                  <c:v>-3.8807231134939002E-2</c:v>
                </c:pt>
                <c:pt idx="6">
                  <c:v>-7.6232941489273287E-2</c:v>
                </c:pt>
                <c:pt idx="7">
                  <c:v>-7.6232941489273287E-2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46-4964-BD3B-95301577F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370584"/>
        <c:axId val="1"/>
      </c:scatterChart>
      <c:valAx>
        <c:axId val="718370584"/>
        <c:scaling>
          <c:orientation val="minMax"/>
          <c:max val="5000"/>
          <c:min val="48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370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7674472839521"/>
          <c:y val="0.9204921861831491"/>
          <c:w val="0.72374848943558967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MX Ser - O-C Diagr.</a:t>
            </a:r>
          </a:p>
        </c:rich>
      </c:tx>
      <c:layout>
        <c:manualLayout>
          <c:xMode val="edge"/>
          <c:yMode val="edge"/>
          <c:x val="0.37903225806451613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35483870967742"/>
          <c:y val="0.14634168126798494"/>
          <c:w val="0.8354838709677419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7A-4314-9A92-AEDA82CC8C5C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  <c:pt idx="1">
                  <c:v>1.8560000025900081E-3</c:v>
                </c:pt>
                <c:pt idx="2">
                  <c:v>5.3200000547803938E-4</c:v>
                </c:pt>
                <c:pt idx="3">
                  <c:v>2.6938000002701301E-2</c:v>
                </c:pt>
                <c:pt idx="4">
                  <c:v>2.8138000001490582E-2</c:v>
                </c:pt>
                <c:pt idx="5">
                  <c:v>3.6980000004405156E-3</c:v>
                </c:pt>
                <c:pt idx="6">
                  <c:v>-9.0766000001167413E-2</c:v>
                </c:pt>
                <c:pt idx="7">
                  <c:v>-8.9865999994799495E-2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7A-4314-9A92-AEDA82CC8C5C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7A-4314-9A92-AEDA82CC8C5C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7A-4314-9A92-AEDA82CC8C5C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7A-4314-9A92-AEDA82CC8C5C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7A-4314-9A92-AEDA82CC8C5C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3.0000000000000001E-3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7A-4314-9A92-AEDA82CC8C5C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</c:v>
                </c:pt>
                <c:pt idx="2">
                  <c:v>33</c:v>
                </c:pt>
                <c:pt idx="3">
                  <c:v>4822</c:v>
                </c:pt>
                <c:pt idx="4">
                  <c:v>4822</c:v>
                </c:pt>
                <c:pt idx="5">
                  <c:v>4849.5</c:v>
                </c:pt>
                <c:pt idx="6">
                  <c:v>4863.5</c:v>
                </c:pt>
                <c:pt idx="7">
                  <c:v>4863.5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12.925191509104039</c:v>
                </c:pt>
                <c:pt idx="1">
                  <c:v>12.887765798749705</c:v>
                </c:pt>
                <c:pt idx="2">
                  <c:v>12.836973763268821</c:v>
                </c:pt>
                <c:pt idx="3">
                  <c:v>3.4707557061075534E-2</c:v>
                </c:pt>
                <c:pt idx="4">
                  <c:v>3.4707557061075534E-2</c:v>
                </c:pt>
                <c:pt idx="5">
                  <c:v>-3.8807231134939002E-2</c:v>
                </c:pt>
                <c:pt idx="6">
                  <c:v>-7.6232941489273287E-2</c:v>
                </c:pt>
                <c:pt idx="7">
                  <c:v>-7.6232941489273287E-2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7A-4314-9A92-AEDA82CC8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383544"/>
        <c:axId val="1"/>
      </c:scatterChart>
      <c:valAx>
        <c:axId val="718383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032258064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383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32258064516128"/>
          <c:y val="0.92073298764483702"/>
          <c:w val="0.722580645161290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38101</xdr:rowOff>
    </xdr:from>
    <xdr:to>
      <xdr:col>17</xdr:col>
      <xdr:colOff>476250</xdr:colOff>
      <xdr:row>18</xdr:row>
      <xdr:rowOff>66676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A02AB9E-AD18-F3FF-9B44-2D1B2C65D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28575</xdr:rowOff>
    </xdr:from>
    <xdr:to>
      <xdr:col>17</xdr:col>
      <xdr:colOff>295275</xdr:colOff>
      <xdr:row>18</xdr:row>
      <xdr:rowOff>95250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97BBCB41-3760-FB3B-5D47-73D931675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352425</xdr:colOff>
      <xdr:row>0</xdr:row>
      <xdr:rowOff>0</xdr:rowOff>
    </xdr:from>
    <xdr:to>
      <xdr:col>27</xdr:col>
      <xdr:colOff>142875</xdr:colOff>
      <xdr:row>18</xdr:row>
      <xdr:rowOff>95249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F3AE94D2-3FE5-8B6A-C42B-F89BF9671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avso.org/vsx/index.php?view=detail.top&amp;oid=10212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avso.org/vsx/index.php?view=detail.top&amp;oid=102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" customFormat="1" ht="20.25" x14ac:dyDescent="0.2">
      <c r="A1" s="9" t="s">
        <v>32</v>
      </c>
      <c r="E1" s="10" t="s">
        <v>37</v>
      </c>
    </row>
    <row r="2" spans="1:7" s="3" customFormat="1" ht="12.95" customHeight="1" x14ac:dyDescent="0.2">
      <c r="A2" s="3" t="s">
        <v>25</v>
      </c>
      <c r="B2" s="3" t="s">
        <v>33</v>
      </c>
      <c r="C2" s="11"/>
      <c r="D2" s="11"/>
    </row>
    <row r="3" spans="1:7" s="3" customFormat="1" ht="12.95" customHeight="1" thickBot="1" x14ac:dyDescent="0.25"/>
    <row r="4" spans="1:7" s="3" customFormat="1" ht="12.95" customHeight="1" thickTop="1" thickBot="1" x14ac:dyDescent="0.25">
      <c r="A4" s="12" t="s">
        <v>0</v>
      </c>
      <c r="C4" s="13" t="s">
        <v>30</v>
      </c>
      <c r="D4" s="14" t="s">
        <v>30</v>
      </c>
    </row>
    <row r="5" spans="1:7" s="3" customFormat="1" ht="12.95" customHeight="1" x14ac:dyDescent="0.2"/>
    <row r="6" spans="1:7" s="3" customFormat="1" ht="12.95" customHeight="1" x14ac:dyDescent="0.2">
      <c r="A6" s="12" t="s">
        <v>1</v>
      </c>
    </row>
    <row r="7" spans="1:7" s="3" customFormat="1" ht="12.95" customHeight="1" x14ac:dyDescent="0.2">
      <c r="A7" s="3" t="s">
        <v>2</v>
      </c>
      <c r="C7" s="15">
        <v>53539.7019</v>
      </c>
    </row>
    <row r="8" spans="1:7" s="3" customFormat="1" ht="12.95" customHeight="1" x14ac:dyDescent="0.2">
      <c r="A8" s="3" t="s">
        <v>3</v>
      </c>
      <c r="C8" s="16">
        <v>0.363896</v>
      </c>
    </row>
    <row r="9" spans="1:7" s="3" customFormat="1" ht="12.95" customHeight="1" x14ac:dyDescent="0.2">
      <c r="A9" s="17" t="s">
        <v>38</v>
      </c>
      <c r="C9" s="18">
        <v>-9.5</v>
      </c>
      <c r="D9" s="3" t="s">
        <v>39</v>
      </c>
    </row>
    <row r="10" spans="1:7" s="3" customFormat="1" ht="12.95" customHeight="1" thickBot="1" x14ac:dyDescent="0.25">
      <c r="C10" s="19" t="s">
        <v>21</v>
      </c>
      <c r="D10" s="19" t="s">
        <v>22</v>
      </c>
    </row>
    <row r="11" spans="1:7" s="3" customFormat="1" ht="12.95" customHeight="1" x14ac:dyDescent="0.2">
      <c r="A11" s="3" t="s">
        <v>16</v>
      </c>
      <c r="C11" s="20">
        <f ca="1">INTERCEPT(INDIRECT($G$11):G992,INDIRECT($F$11):F992)</f>
        <v>1.2026369631632713E-3</v>
      </c>
      <c r="D11" s="11"/>
      <c r="F11" s="21" t="str">
        <f>"F"&amp;E19</f>
        <v>F21</v>
      </c>
      <c r="G11" s="20" t="str">
        <f>"G"&amp;E19</f>
        <v>G21</v>
      </c>
    </row>
    <row r="12" spans="1:7" s="3" customFormat="1" ht="12.95" customHeight="1" x14ac:dyDescent="0.2">
      <c r="A12" s="3" t="s">
        <v>17</v>
      </c>
      <c r="C12" s="20">
        <f ca="1">SLOPE(INDIRECT($G$11):G992,INDIRECT($F$11):F992)</f>
        <v>-5.3195053338239473E-6</v>
      </c>
      <c r="D12" s="11"/>
    </row>
    <row r="13" spans="1:7" s="3" customFormat="1" ht="12.95" customHeight="1" x14ac:dyDescent="0.2">
      <c r="A13" s="3" t="s">
        <v>20</v>
      </c>
      <c r="C13" s="11" t="s">
        <v>14</v>
      </c>
      <c r="D13" s="22" t="s">
        <v>44</v>
      </c>
      <c r="E13" s="18">
        <v>1</v>
      </c>
    </row>
    <row r="14" spans="1:7" s="3" customFormat="1" ht="12.95" customHeight="1" x14ac:dyDescent="0.2">
      <c r="D14" s="22" t="s">
        <v>40</v>
      </c>
      <c r="E14" s="23">
        <f ca="1">NOW()+15018.5+$C$9/24</f>
        <v>60374.831686111109</v>
      </c>
    </row>
    <row r="15" spans="1:7" s="3" customFormat="1" ht="12.95" customHeight="1" x14ac:dyDescent="0.2">
      <c r="A15" s="24" t="s">
        <v>18</v>
      </c>
      <c r="C15" s="25">
        <f ca="1">(C7+C11)+(C8+C12)*INT(MAX(F21:F3533))</f>
        <v>55309.303481882525</v>
      </c>
      <c r="D15" s="22" t="s">
        <v>45</v>
      </c>
      <c r="E15" s="23">
        <f ca="1">ROUND(2*(E14-$C$7)/$C$8,0)/2+E13</f>
        <v>18784</v>
      </c>
    </row>
    <row r="16" spans="1:7" s="3" customFormat="1" ht="12.95" customHeight="1" x14ac:dyDescent="0.2">
      <c r="A16" s="12" t="s">
        <v>4</v>
      </c>
      <c r="C16" s="26">
        <f ca="1">+C8+C12</f>
        <v>0.36389068049466616</v>
      </c>
      <c r="D16" s="22" t="s">
        <v>41</v>
      </c>
      <c r="E16" s="20">
        <f ca="1">ROUND(2*(E14-$C$15)/$C$16,0)/2+E13</f>
        <v>13921.5</v>
      </c>
    </row>
    <row r="17" spans="1:17" s="3" customFormat="1" ht="12.95" customHeight="1" thickBot="1" x14ac:dyDescent="0.25">
      <c r="A17" s="22" t="s">
        <v>31</v>
      </c>
      <c r="C17" s="3">
        <f>COUNT(C21:C2191)</f>
        <v>8</v>
      </c>
      <c r="D17" s="22" t="s">
        <v>42</v>
      </c>
      <c r="E17" s="27">
        <f ca="1">+$C$15+$C$16*E16-15018.5-$C$9/24</f>
        <v>45357.103423722358</v>
      </c>
    </row>
    <row r="18" spans="1:17" s="3" customFormat="1" ht="12.95" customHeight="1" thickTop="1" thickBot="1" x14ac:dyDescent="0.25">
      <c r="A18" s="12" t="s">
        <v>5</v>
      </c>
      <c r="C18" s="28">
        <f ca="1">+C15</f>
        <v>55309.303481882525</v>
      </c>
      <c r="D18" s="29">
        <f ca="1">+C16</f>
        <v>0.36389068049466616</v>
      </c>
      <c r="E18" s="30" t="s">
        <v>43</v>
      </c>
    </row>
    <row r="19" spans="1:17" s="3" customFormat="1" ht="12.95" customHeight="1" thickTop="1" x14ac:dyDescent="0.2">
      <c r="A19" s="31" t="s">
        <v>46</v>
      </c>
      <c r="E19" s="32">
        <v>21</v>
      </c>
    </row>
    <row r="20" spans="1:17" s="3" customFormat="1" ht="12.95" customHeight="1" thickBot="1" x14ac:dyDescent="0.25">
      <c r="A20" s="19" t="s">
        <v>6</v>
      </c>
      <c r="B20" s="19" t="s">
        <v>7</v>
      </c>
      <c r="C20" s="19" t="s">
        <v>8</v>
      </c>
      <c r="D20" s="19" t="s">
        <v>13</v>
      </c>
      <c r="E20" s="19" t="s">
        <v>9</v>
      </c>
      <c r="F20" s="19" t="s">
        <v>10</v>
      </c>
      <c r="G20" s="19" t="s">
        <v>11</v>
      </c>
      <c r="H20" s="33" t="s">
        <v>12</v>
      </c>
      <c r="I20" s="33" t="s">
        <v>48</v>
      </c>
      <c r="J20" s="33" t="s">
        <v>19</v>
      </c>
      <c r="K20" s="33" t="s">
        <v>26</v>
      </c>
      <c r="L20" s="33" t="s">
        <v>27</v>
      </c>
      <c r="M20" s="33" t="s">
        <v>28</v>
      </c>
      <c r="N20" s="33" t="s">
        <v>29</v>
      </c>
      <c r="O20" s="33" t="s">
        <v>24</v>
      </c>
      <c r="P20" s="34" t="s">
        <v>23</v>
      </c>
      <c r="Q20" s="19" t="s">
        <v>15</v>
      </c>
    </row>
    <row r="21" spans="1:17" s="3" customFormat="1" ht="12.95" customHeight="1" x14ac:dyDescent="0.2">
      <c r="A21" s="3" t="s">
        <v>34</v>
      </c>
      <c r="B21" s="35" t="s">
        <v>35</v>
      </c>
      <c r="C21" s="36">
        <v>53539.7019</v>
      </c>
      <c r="D21" s="36">
        <v>1.5E-3</v>
      </c>
      <c r="E21" s="3">
        <f t="shared" ref="E21:E28" si="0">+(C21-C$7)/C$8</f>
        <v>0</v>
      </c>
      <c r="F21" s="3">
        <f t="shared" ref="F21:F28" si="1">ROUND(2*E21,0)/2</f>
        <v>0</v>
      </c>
      <c r="G21" s="3">
        <f t="shared" ref="G21:G28" si="2">+C21-(C$7+F21*C$8)</f>
        <v>0</v>
      </c>
      <c r="H21" s="3">
        <f>+G21</f>
        <v>0</v>
      </c>
      <c r="O21" s="3">
        <f t="shared" ref="O21:O28" ca="1" si="3">+C$11+C$12*$F21</f>
        <v>1.2026369631632713E-3</v>
      </c>
      <c r="Q21" s="37">
        <f t="shared" ref="Q21:Q28" si="4">+C21-15018.5</f>
        <v>38521.2019</v>
      </c>
    </row>
    <row r="22" spans="1:17" s="3" customFormat="1" ht="12.95" customHeight="1" x14ac:dyDescent="0.2">
      <c r="A22" s="3" t="s">
        <v>34</v>
      </c>
      <c r="B22" s="35" t="s">
        <v>36</v>
      </c>
      <c r="C22" s="36">
        <v>53544.798300000002</v>
      </c>
      <c r="D22" s="36">
        <v>3.0000000000000001E-3</v>
      </c>
      <c r="E22" s="3">
        <f t="shared" si="0"/>
        <v>14.005100358350125</v>
      </c>
      <c r="F22" s="3">
        <f t="shared" si="1"/>
        <v>14</v>
      </c>
      <c r="G22" s="3">
        <f t="shared" si="2"/>
        <v>1.8560000025900081E-3</v>
      </c>
      <c r="I22" s="3">
        <f t="shared" ref="I21:I28" si="5">+G22</f>
        <v>1.8560000025900081E-3</v>
      </c>
      <c r="O22" s="3">
        <f t="shared" ca="1" si="3"/>
        <v>1.1281638884897362E-3</v>
      </c>
      <c r="Q22" s="37">
        <f t="shared" si="4"/>
        <v>38526.298300000002</v>
      </c>
    </row>
    <row r="23" spans="1:17" ht="12.95" customHeight="1" x14ac:dyDescent="0.2">
      <c r="A23" s="3" t="s">
        <v>34</v>
      </c>
      <c r="B23" s="4" t="s">
        <v>35</v>
      </c>
      <c r="C23" s="5">
        <v>53551.711000000003</v>
      </c>
      <c r="D23" s="5">
        <v>2.9999999999999997E-4</v>
      </c>
      <c r="E23">
        <f t="shared" si="0"/>
        <v>33.00146195617139</v>
      </c>
      <c r="F23">
        <f t="shared" si="1"/>
        <v>33</v>
      </c>
      <c r="G23">
        <f t="shared" si="2"/>
        <v>5.3200000547803938E-4</v>
      </c>
      <c r="I23">
        <f t="shared" si="5"/>
        <v>5.3200000547803938E-4</v>
      </c>
      <c r="O23">
        <f t="shared" ca="1" si="3"/>
        <v>1.027093287147081E-3</v>
      </c>
      <c r="Q23" s="1">
        <f t="shared" si="4"/>
        <v>38533.211000000003</v>
      </c>
    </row>
    <row r="24" spans="1:17" ht="12.95" customHeight="1" x14ac:dyDescent="0.2">
      <c r="A24" s="6" t="s">
        <v>47</v>
      </c>
      <c r="B24" s="7" t="s">
        <v>35</v>
      </c>
      <c r="C24" s="8">
        <v>55294.43535</v>
      </c>
      <c r="D24" s="8">
        <v>4.0000000000000002E-4</v>
      </c>
      <c r="E24">
        <f t="shared" si="0"/>
        <v>4822.0740266449748</v>
      </c>
      <c r="F24">
        <f t="shared" si="1"/>
        <v>4822</v>
      </c>
      <c r="G24">
        <f t="shared" si="2"/>
        <v>2.6938000002701301E-2</v>
      </c>
      <c r="I24">
        <f t="shared" si="5"/>
        <v>2.6938000002701301E-2</v>
      </c>
      <c r="O24">
        <f t="shared" ca="1" si="3"/>
        <v>-2.4448017756535802E-2</v>
      </c>
      <c r="Q24" s="1">
        <f t="shared" si="4"/>
        <v>40275.93535</v>
      </c>
    </row>
    <row r="25" spans="1:17" ht="12.95" customHeight="1" x14ac:dyDescent="0.2">
      <c r="A25" s="6" t="s">
        <v>47</v>
      </c>
      <c r="B25" s="7" t="s">
        <v>35</v>
      </c>
      <c r="C25" s="8">
        <v>55294.436549999999</v>
      </c>
      <c r="D25" s="8">
        <v>4.0000000000000002E-4</v>
      </c>
      <c r="E25">
        <f t="shared" si="0"/>
        <v>4822.0773242904525</v>
      </c>
      <c r="F25">
        <f t="shared" si="1"/>
        <v>4822</v>
      </c>
      <c r="G25">
        <f t="shared" si="2"/>
        <v>2.8138000001490582E-2</v>
      </c>
      <c r="I25">
        <f t="shared" si="5"/>
        <v>2.8138000001490582E-2</v>
      </c>
      <c r="O25">
        <f t="shared" ca="1" si="3"/>
        <v>-2.4448017756535802E-2</v>
      </c>
      <c r="Q25" s="1">
        <f t="shared" si="4"/>
        <v>40275.936549999999</v>
      </c>
    </row>
    <row r="26" spans="1:17" ht="12.95" customHeight="1" x14ac:dyDescent="0.2">
      <c r="A26" s="6" t="s">
        <v>47</v>
      </c>
      <c r="B26" s="7" t="s">
        <v>36</v>
      </c>
      <c r="C26" s="8">
        <v>55304.419249999999</v>
      </c>
      <c r="D26" s="8">
        <v>1E-4</v>
      </c>
      <c r="E26">
        <f t="shared" si="0"/>
        <v>4849.5101622441553</v>
      </c>
      <c r="F26">
        <f t="shared" si="1"/>
        <v>4849.5</v>
      </c>
      <c r="G26">
        <f t="shared" si="2"/>
        <v>3.6980000004405156E-3</v>
      </c>
      <c r="I26">
        <f t="shared" si="5"/>
        <v>3.6980000004405156E-3</v>
      </c>
      <c r="O26">
        <f t="shared" ca="1" si="3"/>
        <v>-2.4594304153215962E-2</v>
      </c>
      <c r="Q26" s="1">
        <f t="shared" si="4"/>
        <v>40285.919249999999</v>
      </c>
    </row>
    <row r="27" spans="1:17" ht="12.95" customHeight="1" x14ac:dyDescent="0.2">
      <c r="A27" s="6" t="s">
        <v>47</v>
      </c>
      <c r="B27" s="7" t="s">
        <v>36</v>
      </c>
      <c r="C27" s="8">
        <v>55309.419329999997</v>
      </c>
      <c r="D27" s="8">
        <v>6.9999999999999999E-4</v>
      </c>
      <c r="E27">
        <f t="shared" si="0"/>
        <v>4863.2505715918751</v>
      </c>
      <c r="F27">
        <f t="shared" si="1"/>
        <v>4863.5</v>
      </c>
      <c r="G27">
        <f t="shared" si="2"/>
        <v>-9.0766000001167413E-2</v>
      </c>
      <c r="I27">
        <f t="shared" si="5"/>
        <v>-9.0766000001167413E-2</v>
      </c>
      <c r="O27">
        <f t="shared" ca="1" si="3"/>
        <v>-2.4668777227889495E-2</v>
      </c>
      <c r="Q27" s="1">
        <f t="shared" si="4"/>
        <v>40290.919329999997</v>
      </c>
    </row>
    <row r="28" spans="1:17" ht="12.95" customHeight="1" x14ac:dyDescent="0.2">
      <c r="A28" s="6" t="s">
        <v>47</v>
      </c>
      <c r="B28" s="7" t="s">
        <v>36</v>
      </c>
      <c r="C28" s="8">
        <v>55309.420230000003</v>
      </c>
      <c r="D28" s="8">
        <v>6.9999999999999999E-4</v>
      </c>
      <c r="E28">
        <f t="shared" si="0"/>
        <v>4863.2530448260031</v>
      </c>
      <c r="F28">
        <f t="shared" si="1"/>
        <v>4863.5</v>
      </c>
      <c r="G28">
        <f t="shared" si="2"/>
        <v>-8.9865999994799495E-2</v>
      </c>
      <c r="I28">
        <f t="shared" si="5"/>
        <v>-8.9865999994799495E-2</v>
      </c>
      <c r="O28">
        <f t="shared" ca="1" si="3"/>
        <v>-2.4668777227889495E-2</v>
      </c>
      <c r="Q28" s="1">
        <f t="shared" si="4"/>
        <v>40290.920230000003</v>
      </c>
    </row>
    <row r="29" spans="1:17" ht="12.95" customHeight="1" x14ac:dyDescent="0.2">
      <c r="D29" s="2"/>
      <c r="Q29" s="1"/>
    </row>
    <row r="30" spans="1:17" ht="12.95" customHeight="1" x14ac:dyDescent="0.2">
      <c r="D30" s="2"/>
      <c r="Q30" s="1"/>
    </row>
    <row r="31" spans="1:17" ht="12.95" customHeight="1" x14ac:dyDescent="0.2">
      <c r="D31" s="2"/>
      <c r="Q31" s="1"/>
    </row>
    <row r="32" spans="1:17" ht="12.95" customHeight="1" x14ac:dyDescent="0.2">
      <c r="D32" s="2"/>
      <c r="Q32" s="1"/>
    </row>
    <row r="33" spans="4:4" ht="12.95" customHeight="1" x14ac:dyDescent="0.2">
      <c r="D33" s="2"/>
    </row>
    <row r="34" spans="4:4" ht="12.95" customHeight="1" x14ac:dyDescent="0.2">
      <c r="D34" s="2"/>
    </row>
    <row r="35" spans="4:4" ht="12.95" customHeight="1" x14ac:dyDescent="0.2">
      <c r="D35" s="2"/>
    </row>
    <row r="36" spans="4:4" ht="12.95" customHeight="1" x14ac:dyDescent="0.2">
      <c r="D36" s="2"/>
    </row>
    <row r="37" spans="4:4" ht="12.95" customHeight="1" x14ac:dyDescent="0.2">
      <c r="D37" s="2"/>
    </row>
    <row r="38" spans="4:4" x14ac:dyDescent="0.2">
      <c r="D38" s="2"/>
    </row>
    <row r="39" spans="4:4" x14ac:dyDescent="0.2">
      <c r="D39" s="2"/>
    </row>
    <row r="40" spans="4:4" x14ac:dyDescent="0.2">
      <c r="D40" s="2"/>
    </row>
    <row r="41" spans="4:4" x14ac:dyDescent="0.2">
      <c r="D41" s="2"/>
    </row>
    <row r="42" spans="4:4" x14ac:dyDescent="0.2">
      <c r="D42" s="2"/>
    </row>
    <row r="43" spans="4:4" x14ac:dyDescent="0.2">
      <c r="D43" s="2"/>
    </row>
    <row r="44" spans="4:4" x14ac:dyDescent="0.2">
      <c r="D44" s="2"/>
    </row>
    <row r="45" spans="4:4" x14ac:dyDescent="0.2">
      <c r="D45" s="2"/>
    </row>
    <row r="46" spans="4:4" x14ac:dyDescent="0.2">
      <c r="D46" s="2"/>
    </row>
    <row r="47" spans="4:4" x14ac:dyDescent="0.2">
      <c r="D47" s="2"/>
    </row>
    <row r="48" spans="4:4" x14ac:dyDescent="0.2">
      <c r="D48" s="2"/>
    </row>
    <row r="49" spans="4:4" x14ac:dyDescent="0.2">
      <c r="D49" s="2"/>
    </row>
    <row r="50" spans="4:4" x14ac:dyDescent="0.2">
      <c r="D50" s="2"/>
    </row>
    <row r="51" spans="4:4" x14ac:dyDescent="0.2">
      <c r="D51" s="2"/>
    </row>
  </sheetData>
  <phoneticPr fontId="7" type="noConversion"/>
  <hyperlinks>
    <hyperlink ref="E1" r:id="rId1" display="http://www.aavso.org/vsx/index.php?view=detail.top&amp;oid=102121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51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M35" sqref="M3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" customFormat="1" ht="20.25" x14ac:dyDescent="0.2">
      <c r="A1" s="9" t="s">
        <v>32</v>
      </c>
      <c r="E1" s="10" t="s">
        <v>37</v>
      </c>
    </row>
    <row r="2" spans="1:7" s="3" customFormat="1" ht="12.95" customHeight="1" x14ac:dyDescent="0.2">
      <c r="A2" s="3" t="s">
        <v>25</v>
      </c>
      <c r="B2" s="3" t="s">
        <v>33</v>
      </c>
      <c r="C2" s="11"/>
      <c r="D2" s="11"/>
    </row>
    <row r="3" spans="1:7" s="3" customFormat="1" ht="12.95" customHeight="1" thickBot="1" x14ac:dyDescent="0.25"/>
    <row r="4" spans="1:7" s="3" customFormat="1" ht="12.95" customHeight="1" thickTop="1" thickBot="1" x14ac:dyDescent="0.25">
      <c r="A4" s="12" t="s">
        <v>0</v>
      </c>
      <c r="C4" s="13" t="s">
        <v>30</v>
      </c>
      <c r="D4" s="14" t="s">
        <v>30</v>
      </c>
    </row>
    <row r="5" spans="1:7" s="3" customFormat="1" ht="12.95" customHeight="1" x14ac:dyDescent="0.2"/>
    <row r="6" spans="1:7" s="3" customFormat="1" ht="12.95" customHeight="1" x14ac:dyDescent="0.2">
      <c r="A6" s="12" t="s">
        <v>1</v>
      </c>
    </row>
    <row r="7" spans="1:7" s="3" customFormat="1" ht="12.95" customHeight="1" x14ac:dyDescent="0.2">
      <c r="A7" s="3" t="s">
        <v>2</v>
      </c>
      <c r="C7" s="15">
        <v>53539.7019</v>
      </c>
    </row>
    <row r="8" spans="1:7" s="3" customFormat="1" ht="12.95" customHeight="1" x14ac:dyDescent="0.2">
      <c r="A8" s="3" t="s">
        <v>3</v>
      </c>
      <c r="C8" s="16">
        <v>0.363896</v>
      </c>
    </row>
    <row r="9" spans="1:7" s="3" customFormat="1" ht="12.95" customHeight="1" x14ac:dyDescent="0.2">
      <c r="A9" s="17" t="s">
        <v>38</v>
      </c>
      <c r="C9" s="18">
        <v>-9.5</v>
      </c>
      <c r="D9" s="3" t="s">
        <v>39</v>
      </c>
    </row>
    <row r="10" spans="1:7" s="3" customFormat="1" ht="12.95" customHeight="1" thickBot="1" x14ac:dyDescent="0.25">
      <c r="C10" s="19" t="s">
        <v>21</v>
      </c>
      <c r="D10" s="19" t="s">
        <v>22</v>
      </c>
    </row>
    <row r="11" spans="1:7" s="3" customFormat="1" ht="12.95" customHeight="1" x14ac:dyDescent="0.2">
      <c r="A11" s="3" t="s">
        <v>16</v>
      </c>
      <c r="C11" s="20">
        <f ca="1">INTERCEPT(INDIRECT($G$11):G992,INDIRECT($F$11):F992)</f>
        <v>12.925191509104039</v>
      </c>
      <c r="D11" s="11"/>
      <c r="F11" s="21" t="str">
        <f>"F"&amp;E19</f>
        <v>F24</v>
      </c>
      <c r="G11" s="20" t="str">
        <f>"G"&amp;E19</f>
        <v>G24</v>
      </c>
    </row>
    <row r="12" spans="1:7" s="3" customFormat="1" ht="12.95" customHeight="1" x14ac:dyDescent="0.2">
      <c r="A12" s="3" t="s">
        <v>17</v>
      </c>
      <c r="C12" s="20">
        <f ca="1">SLOPE(INDIRECT($G$11):G992,INDIRECT($F$11):F992)</f>
        <v>-2.6732650253096148E-3</v>
      </c>
      <c r="D12" s="11"/>
    </row>
    <row r="13" spans="1:7" s="3" customFormat="1" ht="12.95" customHeight="1" x14ac:dyDescent="0.2">
      <c r="A13" s="3" t="s">
        <v>20</v>
      </c>
      <c r="C13" s="11" t="s">
        <v>14</v>
      </c>
      <c r="D13" s="22" t="s">
        <v>44</v>
      </c>
      <c r="E13" s="18">
        <v>1</v>
      </c>
    </row>
    <row r="14" spans="1:7" s="3" customFormat="1" ht="12.95" customHeight="1" x14ac:dyDescent="0.2">
      <c r="D14" s="22" t="s">
        <v>40</v>
      </c>
      <c r="E14" s="23">
        <f ca="1">NOW()+15018.5+$C$9/24</f>
        <v>60374.831686111109</v>
      </c>
    </row>
    <row r="15" spans="1:7" s="3" customFormat="1" ht="12.95" customHeight="1" x14ac:dyDescent="0.2">
      <c r="A15" s="24" t="s">
        <v>18</v>
      </c>
      <c r="C15" s="25">
        <f ca="1">(C7+C11)+(C8+C12)*INT(MAX(F21:F3533))</f>
        <v>55309.253251691021</v>
      </c>
      <c r="D15" s="22" t="s">
        <v>45</v>
      </c>
      <c r="E15" s="23">
        <f ca="1">ROUND(2*(E14-$C$7)/$C$8,0)/2+E13</f>
        <v>18784</v>
      </c>
    </row>
    <row r="16" spans="1:7" s="3" customFormat="1" ht="12.95" customHeight="1" x14ac:dyDescent="0.2">
      <c r="A16" s="12" t="s">
        <v>4</v>
      </c>
      <c r="C16" s="26">
        <f ca="1">+C8+C12</f>
        <v>0.36122273497469037</v>
      </c>
      <c r="D16" s="22" t="s">
        <v>41</v>
      </c>
      <c r="E16" s="20">
        <f ca="1">ROUND(2*(E14-$C$15)/$C$16,0)/2+E13</f>
        <v>14024.5</v>
      </c>
    </row>
    <row r="17" spans="1:17" s="3" customFormat="1" ht="12.95" customHeight="1" thickBot="1" x14ac:dyDescent="0.25">
      <c r="A17" s="22" t="s">
        <v>31</v>
      </c>
      <c r="C17" s="3">
        <f>COUNT(C21:C2191)</f>
        <v>8</v>
      </c>
      <c r="D17" s="22" t="s">
        <v>42</v>
      </c>
      <c r="E17" s="27">
        <f ca="1">+$C$15+$C$16*E16-15018.5-$C$9/24</f>
        <v>45357.117331676905</v>
      </c>
    </row>
    <row r="18" spans="1:17" s="3" customFormat="1" ht="12.95" customHeight="1" thickTop="1" thickBot="1" x14ac:dyDescent="0.25">
      <c r="A18" s="12" t="s">
        <v>5</v>
      </c>
      <c r="C18" s="28">
        <f ca="1">+C15</f>
        <v>55309.253251691021</v>
      </c>
      <c r="D18" s="29">
        <f ca="1">+C16</f>
        <v>0.36122273497469037</v>
      </c>
      <c r="E18" s="30" t="s">
        <v>43</v>
      </c>
    </row>
    <row r="19" spans="1:17" s="3" customFormat="1" ht="12.95" customHeight="1" thickTop="1" x14ac:dyDescent="0.2">
      <c r="A19" s="31" t="s">
        <v>46</v>
      </c>
      <c r="E19" s="32">
        <v>24</v>
      </c>
    </row>
    <row r="20" spans="1:17" s="3" customFormat="1" ht="12.95" customHeight="1" thickBot="1" x14ac:dyDescent="0.25">
      <c r="A20" s="19" t="s">
        <v>6</v>
      </c>
      <c r="B20" s="19" t="s">
        <v>7</v>
      </c>
      <c r="C20" s="19" t="s">
        <v>8</v>
      </c>
      <c r="D20" s="19" t="s">
        <v>13</v>
      </c>
      <c r="E20" s="19" t="s">
        <v>9</v>
      </c>
      <c r="F20" s="19" t="s">
        <v>10</v>
      </c>
      <c r="G20" s="19" t="s">
        <v>11</v>
      </c>
      <c r="H20" s="33" t="s">
        <v>12</v>
      </c>
      <c r="I20" s="33" t="s">
        <v>48</v>
      </c>
      <c r="J20" s="33" t="s">
        <v>19</v>
      </c>
      <c r="K20" s="33" t="s">
        <v>26</v>
      </c>
      <c r="L20" s="33" t="s">
        <v>27</v>
      </c>
      <c r="M20" s="33" t="s">
        <v>28</v>
      </c>
      <c r="N20" s="33" t="s">
        <v>29</v>
      </c>
      <c r="O20" s="33" t="s">
        <v>24</v>
      </c>
      <c r="P20" s="34" t="s">
        <v>23</v>
      </c>
      <c r="Q20" s="19" t="s">
        <v>15</v>
      </c>
    </row>
    <row r="21" spans="1:17" s="3" customFormat="1" ht="12.95" customHeight="1" x14ac:dyDescent="0.2">
      <c r="A21" s="3" t="s">
        <v>34</v>
      </c>
      <c r="B21" s="35" t="s">
        <v>35</v>
      </c>
      <c r="C21" s="36">
        <v>53539.7019</v>
      </c>
      <c r="D21" s="36">
        <v>1.5E-3</v>
      </c>
      <c r="E21" s="3">
        <f t="shared" ref="E21:E28" si="0">+(C21-C$7)/C$8</f>
        <v>0</v>
      </c>
      <c r="F21" s="3">
        <f t="shared" ref="F21:F28" si="1">ROUND(2*E21,0)/2</f>
        <v>0</v>
      </c>
      <c r="G21" s="3">
        <f t="shared" ref="G21:G28" si="2">+C21-(C$7+F21*C$8)</f>
        <v>0</v>
      </c>
      <c r="H21" s="3">
        <f>+G21</f>
        <v>0</v>
      </c>
      <c r="O21" s="3">
        <f t="shared" ref="O21:O28" ca="1" si="3">+C$11+C$12*$F21</f>
        <v>12.925191509104039</v>
      </c>
      <c r="Q21" s="37">
        <f t="shared" ref="Q21:Q28" si="4">+C21-15018.5</f>
        <v>38521.2019</v>
      </c>
    </row>
    <row r="22" spans="1:17" s="3" customFormat="1" ht="12.95" customHeight="1" x14ac:dyDescent="0.2">
      <c r="A22" s="3" t="s">
        <v>34</v>
      </c>
      <c r="B22" s="35" t="s">
        <v>36</v>
      </c>
      <c r="C22" s="36">
        <v>53544.798300000002</v>
      </c>
      <c r="D22" s="36">
        <v>3.0000000000000001E-3</v>
      </c>
      <c r="E22" s="3">
        <f t="shared" si="0"/>
        <v>14.005100358350125</v>
      </c>
      <c r="F22" s="3">
        <f t="shared" si="1"/>
        <v>14</v>
      </c>
      <c r="G22" s="3">
        <f t="shared" si="2"/>
        <v>1.8560000025900081E-3</v>
      </c>
      <c r="I22" s="3">
        <f t="shared" ref="I21:I28" si="5">+G22</f>
        <v>1.8560000025900081E-3</v>
      </c>
      <c r="O22" s="3">
        <f t="shared" ca="1" si="3"/>
        <v>12.887765798749705</v>
      </c>
      <c r="Q22" s="37">
        <f t="shared" si="4"/>
        <v>38526.298300000002</v>
      </c>
    </row>
    <row r="23" spans="1:17" s="3" customFormat="1" ht="12.95" customHeight="1" x14ac:dyDescent="0.2">
      <c r="A23" s="3" t="s">
        <v>34</v>
      </c>
      <c r="B23" s="35" t="s">
        <v>35</v>
      </c>
      <c r="C23" s="36">
        <v>53551.711000000003</v>
      </c>
      <c r="D23" s="36">
        <v>2.9999999999999997E-4</v>
      </c>
      <c r="E23" s="3">
        <f t="shared" si="0"/>
        <v>33.00146195617139</v>
      </c>
      <c r="F23" s="3">
        <f t="shared" si="1"/>
        <v>33</v>
      </c>
      <c r="G23" s="3">
        <f t="shared" si="2"/>
        <v>5.3200000547803938E-4</v>
      </c>
      <c r="I23" s="3">
        <f t="shared" si="5"/>
        <v>5.3200000547803938E-4</v>
      </c>
      <c r="O23" s="3">
        <f t="shared" ca="1" si="3"/>
        <v>12.836973763268821</v>
      </c>
      <c r="Q23" s="37">
        <f t="shared" si="4"/>
        <v>38533.211000000003</v>
      </c>
    </row>
    <row r="24" spans="1:17" s="3" customFormat="1" ht="12.95" customHeight="1" x14ac:dyDescent="0.2">
      <c r="A24" s="38" t="s">
        <v>47</v>
      </c>
      <c r="B24" s="39" t="s">
        <v>35</v>
      </c>
      <c r="C24" s="40">
        <v>55294.43535</v>
      </c>
      <c r="D24" s="40">
        <v>4.0000000000000002E-4</v>
      </c>
      <c r="E24" s="3">
        <f t="shared" si="0"/>
        <v>4822.0740266449748</v>
      </c>
      <c r="F24" s="3">
        <f t="shared" si="1"/>
        <v>4822</v>
      </c>
      <c r="G24" s="3">
        <f t="shared" si="2"/>
        <v>2.6938000002701301E-2</v>
      </c>
      <c r="I24" s="3">
        <f t="shared" si="5"/>
        <v>2.6938000002701301E-2</v>
      </c>
      <c r="O24" s="3">
        <f t="shared" ca="1" si="3"/>
        <v>3.4707557061075534E-2</v>
      </c>
      <c r="Q24" s="37">
        <f t="shared" si="4"/>
        <v>40275.93535</v>
      </c>
    </row>
    <row r="25" spans="1:17" s="3" customFormat="1" ht="12.95" customHeight="1" x14ac:dyDescent="0.2">
      <c r="A25" s="38" t="s">
        <v>47</v>
      </c>
      <c r="B25" s="39" t="s">
        <v>35</v>
      </c>
      <c r="C25" s="40">
        <v>55294.436549999999</v>
      </c>
      <c r="D25" s="40">
        <v>4.0000000000000002E-4</v>
      </c>
      <c r="E25" s="3">
        <f t="shared" si="0"/>
        <v>4822.0773242904525</v>
      </c>
      <c r="F25" s="3">
        <f t="shared" si="1"/>
        <v>4822</v>
      </c>
      <c r="G25" s="3">
        <f t="shared" si="2"/>
        <v>2.8138000001490582E-2</v>
      </c>
      <c r="I25" s="3">
        <f t="shared" si="5"/>
        <v>2.8138000001490582E-2</v>
      </c>
      <c r="O25" s="3">
        <f t="shared" ca="1" si="3"/>
        <v>3.4707557061075534E-2</v>
      </c>
      <c r="Q25" s="37">
        <f t="shared" si="4"/>
        <v>40275.936549999999</v>
      </c>
    </row>
    <row r="26" spans="1:17" s="3" customFormat="1" ht="12.95" customHeight="1" x14ac:dyDescent="0.2">
      <c r="A26" s="38" t="s">
        <v>47</v>
      </c>
      <c r="B26" s="39" t="s">
        <v>36</v>
      </c>
      <c r="C26" s="40">
        <v>55304.419249999999</v>
      </c>
      <c r="D26" s="40">
        <v>1E-4</v>
      </c>
      <c r="E26" s="3">
        <f t="shared" si="0"/>
        <v>4849.5101622441553</v>
      </c>
      <c r="F26" s="3">
        <f t="shared" si="1"/>
        <v>4849.5</v>
      </c>
      <c r="G26" s="3">
        <f t="shared" si="2"/>
        <v>3.6980000004405156E-3</v>
      </c>
      <c r="I26" s="3">
        <f t="shared" si="5"/>
        <v>3.6980000004405156E-3</v>
      </c>
      <c r="O26" s="3">
        <f t="shared" ca="1" si="3"/>
        <v>-3.8807231134939002E-2</v>
      </c>
      <c r="Q26" s="37">
        <f t="shared" si="4"/>
        <v>40285.919249999999</v>
      </c>
    </row>
    <row r="27" spans="1:17" s="3" customFormat="1" ht="12.95" customHeight="1" x14ac:dyDescent="0.2">
      <c r="A27" s="38" t="s">
        <v>47</v>
      </c>
      <c r="B27" s="39" t="s">
        <v>36</v>
      </c>
      <c r="C27" s="40">
        <v>55309.419329999997</v>
      </c>
      <c r="D27" s="40">
        <v>6.9999999999999999E-4</v>
      </c>
      <c r="E27" s="3">
        <f t="shared" si="0"/>
        <v>4863.2505715918751</v>
      </c>
      <c r="F27" s="3">
        <f t="shared" si="1"/>
        <v>4863.5</v>
      </c>
      <c r="G27" s="3">
        <f t="shared" si="2"/>
        <v>-9.0766000001167413E-2</v>
      </c>
      <c r="I27" s="3">
        <f t="shared" si="5"/>
        <v>-9.0766000001167413E-2</v>
      </c>
      <c r="O27" s="3">
        <f t="shared" ca="1" si="3"/>
        <v>-7.6232941489273287E-2</v>
      </c>
      <c r="Q27" s="37">
        <f t="shared" si="4"/>
        <v>40290.919329999997</v>
      </c>
    </row>
    <row r="28" spans="1:17" s="3" customFormat="1" ht="12.95" customHeight="1" x14ac:dyDescent="0.2">
      <c r="A28" s="38" t="s">
        <v>47</v>
      </c>
      <c r="B28" s="39" t="s">
        <v>36</v>
      </c>
      <c r="C28" s="40">
        <v>55309.420230000003</v>
      </c>
      <c r="D28" s="40">
        <v>6.9999999999999999E-4</v>
      </c>
      <c r="E28" s="3">
        <f t="shared" si="0"/>
        <v>4863.2530448260031</v>
      </c>
      <c r="F28" s="3">
        <f t="shared" si="1"/>
        <v>4863.5</v>
      </c>
      <c r="G28" s="3">
        <f t="shared" si="2"/>
        <v>-8.9865999994799495E-2</v>
      </c>
      <c r="I28" s="3">
        <f t="shared" si="5"/>
        <v>-8.9865999994799495E-2</v>
      </c>
      <c r="O28" s="3">
        <f t="shared" ca="1" si="3"/>
        <v>-7.6232941489273287E-2</v>
      </c>
      <c r="Q28" s="37">
        <f t="shared" si="4"/>
        <v>40290.920230000003</v>
      </c>
    </row>
    <row r="29" spans="1:17" s="3" customFormat="1" ht="12.95" customHeight="1" x14ac:dyDescent="0.2">
      <c r="D29" s="11"/>
      <c r="Q29" s="37"/>
    </row>
    <row r="30" spans="1:17" s="3" customFormat="1" ht="12.95" customHeight="1" x14ac:dyDescent="0.2">
      <c r="D30" s="11"/>
      <c r="Q30" s="37"/>
    </row>
    <row r="31" spans="1:17" s="3" customFormat="1" ht="12.95" customHeight="1" x14ac:dyDescent="0.2">
      <c r="D31" s="11"/>
      <c r="Q31" s="37"/>
    </row>
    <row r="32" spans="1:17" s="3" customFormat="1" ht="12.95" customHeight="1" x14ac:dyDescent="0.2">
      <c r="D32" s="11"/>
      <c r="Q32" s="37"/>
    </row>
    <row r="33" spans="4:4" s="3" customFormat="1" ht="12.95" customHeight="1" x14ac:dyDescent="0.2">
      <c r="D33" s="11"/>
    </row>
    <row r="34" spans="4:4" x14ac:dyDescent="0.2">
      <c r="D34" s="2"/>
    </row>
    <row r="35" spans="4:4" x14ac:dyDescent="0.2">
      <c r="D35" s="2"/>
    </row>
    <row r="36" spans="4:4" x14ac:dyDescent="0.2">
      <c r="D36" s="2"/>
    </row>
    <row r="37" spans="4:4" x14ac:dyDescent="0.2">
      <c r="D37" s="2"/>
    </row>
    <row r="38" spans="4:4" x14ac:dyDescent="0.2">
      <c r="D38" s="2"/>
    </row>
    <row r="39" spans="4:4" x14ac:dyDescent="0.2">
      <c r="D39" s="2"/>
    </row>
    <row r="40" spans="4:4" x14ac:dyDescent="0.2">
      <c r="D40" s="2"/>
    </row>
    <row r="41" spans="4:4" x14ac:dyDescent="0.2">
      <c r="D41" s="2"/>
    </row>
    <row r="42" spans="4:4" x14ac:dyDescent="0.2">
      <c r="D42" s="2"/>
    </row>
    <row r="43" spans="4:4" x14ac:dyDescent="0.2">
      <c r="D43" s="2"/>
    </row>
    <row r="44" spans="4:4" x14ac:dyDescent="0.2">
      <c r="D44" s="2"/>
    </row>
    <row r="45" spans="4:4" x14ac:dyDescent="0.2">
      <c r="D45" s="2"/>
    </row>
    <row r="46" spans="4:4" x14ac:dyDescent="0.2">
      <c r="D46" s="2"/>
    </row>
    <row r="47" spans="4:4" x14ac:dyDescent="0.2">
      <c r="D47" s="2"/>
    </row>
    <row r="48" spans="4:4" x14ac:dyDescent="0.2">
      <c r="D48" s="2"/>
    </row>
    <row r="49" spans="4:4" x14ac:dyDescent="0.2">
      <c r="D49" s="2"/>
    </row>
    <row r="50" spans="4:4" x14ac:dyDescent="0.2">
      <c r="D50" s="2"/>
    </row>
    <row r="51" spans="4:4" x14ac:dyDescent="0.2">
      <c r="D51" s="2"/>
    </row>
  </sheetData>
  <phoneticPr fontId="7" type="noConversion"/>
  <hyperlinks>
    <hyperlink ref="E1" r:id="rId1" display="http://www.aavso.org/vsx/index.php?view=detail.top&amp;oid=102121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2024-03-05T06:57:37Z</dcterms:modified>
</cp:coreProperties>
</file>