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0CFB7F9-143B-469A-8873-F99A9C4CA6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Q_fit" sheetId="2" r:id="rId2"/>
    <sheet name="BAV" sheetId="3" r:id="rId3"/>
    <sheet name="O-C_Gateway" sheetId="4" r:id="rId4"/>
    <sheet name="A (old)" sheetId="5" r:id="rId5"/>
  </sheets>
  <definedNames>
    <definedName name="solver_adj" localSheetId="4">'A (old)'!$E$11:$E$13</definedName>
    <definedName name="solver_adj" localSheetId="0">Active!$E$11:$E$13</definedName>
    <definedName name="solver_cvg" localSheetId="4">0.0001</definedName>
    <definedName name="solver_cvg" localSheetId="0">0.0001</definedName>
    <definedName name="solver_drv" localSheetId="4">1</definedName>
    <definedName name="solver_drv" localSheetId="0">1</definedName>
    <definedName name="solver_est" localSheetId="4">1</definedName>
    <definedName name="solver_est" localSheetId="0">1</definedName>
    <definedName name="solver_itr" localSheetId="4">100</definedName>
    <definedName name="solver_itr" localSheetId="0">100</definedName>
    <definedName name="solver_lin" localSheetId="4">2</definedName>
    <definedName name="solver_lin" localSheetId="0">2</definedName>
    <definedName name="solver_neg" localSheetId="4">2</definedName>
    <definedName name="solver_neg" localSheetId="0">2</definedName>
    <definedName name="solver_num" localSheetId="4">0</definedName>
    <definedName name="solver_num" localSheetId="0">0</definedName>
    <definedName name="solver_nwt" localSheetId="4">1</definedName>
    <definedName name="solver_nwt" localSheetId="0">1</definedName>
    <definedName name="solver_opt" localSheetId="4">'A (old)'!$E$14</definedName>
    <definedName name="solver_opt" localSheetId="0">Active!$E$14</definedName>
    <definedName name="solver_pre" localSheetId="4">0.000001</definedName>
    <definedName name="solver_pre" localSheetId="0">0.000001</definedName>
    <definedName name="solver_scl" localSheetId="4">2</definedName>
    <definedName name="solver_scl" localSheetId="0">2</definedName>
    <definedName name="solver_sho" localSheetId="4">2</definedName>
    <definedName name="solver_sho" localSheetId="0">2</definedName>
    <definedName name="solver_tim" localSheetId="4">100</definedName>
    <definedName name="solver_tim" localSheetId="0">100</definedName>
    <definedName name="solver_tol" localSheetId="4">0.05</definedName>
    <definedName name="solver_tol" localSheetId="0">0.05</definedName>
    <definedName name="solver_typ" localSheetId="4">1</definedName>
    <definedName name="solver_typ" localSheetId="0">2</definedName>
    <definedName name="solver_val" localSheetId="4">0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C9" i="1" l="1"/>
  <c r="D9" i="1"/>
  <c r="D11" i="1"/>
  <c r="D12" i="1"/>
  <c r="D13" i="1"/>
  <c r="D14" i="1"/>
  <c r="F16" i="1"/>
  <c r="C17" i="1"/>
  <c r="E21" i="1"/>
  <c r="F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Q37" i="1"/>
  <c r="E38" i="1"/>
  <c r="F38" i="1"/>
  <c r="G38" i="1"/>
  <c r="K38" i="1"/>
  <c r="Q38" i="1"/>
  <c r="E39" i="1"/>
  <c r="F39" i="1"/>
  <c r="Q39" i="1"/>
  <c r="E40" i="1"/>
  <c r="F40" i="1"/>
  <c r="G40" i="1"/>
  <c r="K40" i="1"/>
  <c r="Q40" i="1"/>
  <c r="E41" i="1"/>
  <c r="F41" i="1"/>
  <c r="Q41" i="1"/>
  <c r="E42" i="1"/>
  <c r="F42" i="1"/>
  <c r="Q42" i="1"/>
  <c r="E43" i="1"/>
  <c r="F43" i="1"/>
  <c r="G43" i="1"/>
  <c r="K43" i="1"/>
  <c r="Q43" i="1"/>
  <c r="E44" i="1"/>
  <c r="F44" i="1"/>
  <c r="G44" i="1"/>
  <c r="K44" i="1"/>
  <c r="Q44" i="1"/>
  <c r="E45" i="1"/>
  <c r="F45" i="1"/>
  <c r="Q45" i="1"/>
  <c r="E46" i="1"/>
  <c r="F46" i="1"/>
  <c r="Q46" i="1"/>
  <c r="E47" i="1"/>
  <c r="F47" i="1"/>
  <c r="Q47" i="1"/>
  <c r="E48" i="1"/>
  <c r="F48" i="1"/>
  <c r="G48" i="1"/>
  <c r="K48" i="1"/>
  <c r="Q48" i="1"/>
  <c r="E49" i="1"/>
  <c r="F49" i="1"/>
  <c r="Q49" i="1"/>
  <c r="E50" i="1"/>
  <c r="F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Q53" i="1"/>
  <c r="E54" i="1"/>
  <c r="F54" i="1"/>
  <c r="Q54" i="1"/>
  <c r="E55" i="1"/>
  <c r="F55" i="1"/>
  <c r="Q55" i="1"/>
  <c r="E56" i="1"/>
  <c r="F56" i="1"/>
  <c r="G56" i="1"/>
  <c r="K56" i="1"/>
  <c r="Q56" i="1"/>
  <c r="E57" i="1"/>
  <c r="F57" i="1"/>
  <c r="Q57" i="1"/>
  <c r="E58" i="1"/>
  <c r="F58" i="1"/>
  <c r="Q58" i="1"/>
  <c r="E59" i="1"/>
  <c r="F59" i="1"/>
  <c r="G59" i="1"/>
  <c r="K59" i="1"/>
  <c r="Q59" i="1"/>
  <c r="E60" i="1"/>
  <c r="F60" i="1"/>
  <c r="G60" i="1"/>
  <c r="K60" i="1"/>
  <c r="Q60" i="1"/>
  <c r="E61" i="1"/>
  <c r="F61" i="1"/>
  <c r="Q61" i="1"/>
  <c r="E62" i="1"/>
  <c r="F62" i="1"/>
  <c r="Q62" i="1"/>
  <c r="E63" i="1"/>
  <c r="F63" i="1"/>
  <c r="Q63" i="1"/>
  <c r="E64" i="1"/>
  <c r="F64" i="1"/>
  <c r="G64" i="1"/>
  <c r="K64" i="1"/>
  <c r="Q64" i="1"/>
  <c r="E65" i="1"/>
  <c r="F65" i="1"/>
  <c r="Q65" i="1"/>
  <c r="E66" i="1"/>
  <c r="F66" i="1"/>
  <c r="Q66" i="1"/>
  <c r="E67" i="1"/>
  <c r="F67" i="1"/>
  <c r="G67" i="1"/>
  <c r="K67" i="1"/>
  <c r="Q67" i="1"/>
  <c r="E68" i="1"/>
  <c r="F68" i="1"/>
  <c r="Q68" i="1"/>
  <c r="E69" i="1"/>
  <c r="F69" i="1"/>
  <c r="Q69" i="1"/>
  <c r="E70" i="1"/>
  <c r="F70" i="1"/>
  <c r="Q70" i="1"/>
  <c r="E71" i="1"/>
  <c r="F71" i="1"/>
  <c r="Q71" i="1"/>
  <c r="E72" i="1"/>
  <c r="F72" i="1"/>
  <c r="G72" i="1"/>
  <c r="K72" i="1"/>
  <c r="Q72" i="1"/>
  <c r="E73" i="1"/>
  <c r="F73" i="1"/>
  <c r="Q73" i="1"/>
  <c r="E74" i="1"/>
  <c r="F74" i="1"/>
  <c r="Q74" i="1"/>
  <c r="E75" i="1"/>
  <c r="F75" i="1"/>
  <c r="P75" i="1"/>
  <c r="S75" i="1" s="1"/>
  <c r="G75" i="1"/>
  <c r="K75" i="1"/>
  <c r="Q75" i="1"/>
  <c r="E76" i="1"/>
  <c r="F76" i="1"/>
  <c r="Q76" i="1"/>
  <c r="E77" i="1"/>
  <c r="F77" i="1"/>
  <c r="Q77" i="1"/>
  <c r="E78" i="1"/>
  <c r="F78" i="1"/>
  <c r="Q78" i="1"/>
  <c r="E79" i="1"/>
  <c r="F79" i="1"/>
  <c r="Q79" i="1"/>
  <c r="E80" i="1"/>
  <c r="F80" i="1"/>
  <c r="G80" i="1"/>
  <c r="K80" i="1"/>
  <c r="Q80" i="1"/>
  <c r="E81" i="1"/>
  <c r="F81" i="1"/>
  <c r="Q81" i="1"/>
  <c r="E82" i="1"/>
  <c r="F82" i="1"/>
  <c r="Q82" i="1"/>
  <c r="E83" i="1"/>
  <c r="F83" i="1"/>
  <c r="G83" i="1"/>
  <c r="K83" i="1"/>
  <c r="Q83" i="1"/>
  <c r="E84" i="1"/>
  <c r="F84" i="1"/>
  <c r="G84" i="1"/>
  <c r="K84" i="1"/>
  <c r="Q84" i="1"/>
  <c r="E85" i="1"/>
  <c r="F85" i="1"/>
  <c r="Q85" i="1"/>
  <c r="E86" i="1"/>
  <c r="F86" i="1"/>
  <c r="Q86" i="1"/>
  <c r="E87" i="1"/>
  <c r="F87" i="1"/>
  <c r="Q87" i="1"/>
  <c r="E88" i="1"/>
  <c r="F88" i="1"/>
  <c r="G88" i="1"/>
  <c r="K88" i="1"/>
  <c r="Q88" i="1"/>
  <c r="E89" i="1"/>
  <c r="F89" i="1"/>
  <c r="Q89" i="1"/>
  <c r="E90" i="1"/>
  <c r="F90" i="1"/>
  <c r="Q90" i="1"/>
  <c r="D11" i="5"/>
  <c r="D12" i="5"/>
  <c r="D13" i="5"/>
  <c r="E15" i="5"/>
  <c r="C17" i="5"/>
  <c r="A19" i="5"/>
  <c r="E21" i="5"/>
  <c r="F21" i="5"/>
  <c r="Q21" i="5"/>
  <c r="E22" i="5"/>
  <c r="F22" i="5"/>
  <c r="G22" i="5"/>
  <c r="I22" i="5"/>
  <c r="Q22" i="5"/>
  <c r="E23" i="5"/>
  <c r="F23" i="5"/>
  <c r="G23" i="5"/>
  <c r="I23" i="5"/>
  <c r="Q23" i="5"/>
  <c r="E24" i="5"/>
  <c r="F24" i="5"/>
  <c r="G24" i="5"/>
  <c r="H24" i="5"/>
  <c r="Q24" i="5"/>
  <c r="E25" i="5"/>
  <c r="F25" i="5"/>
  <c r="G25" i="5"/>
  <c r="H25" i="5"/>
  <c r="Q25" i="5"/>
  <c r="E26" i="5"/>
  <c r="F26" i="5"/>
  <c r="G26" i="5"/>
  <c r="H26" i="5"/>
  <c r="Q26" i="5"/>
  <c r="E27" i="5"/>
  <c r="F27" i="5"/>
  <c r="G27" i="5"/>
  <c r="H27" i="5"/>
  <c r="Q27" i="5"/>
  <c r="E28" i="5"/>
  <c r="F28" i="5"/>
  <c r="G28" i="5"/>
  <c r="Q28" i="5"/>
  <c r="E29" i="5"/>
  <c r="F29" i="5"/>
  <c r="G29" i="5"/>
  <c r="K29" i="5"/>
  <c r="Q29" i="5"/>
  <c r="E30" i="5"/>
  <c r="F30" i="5"/>
  <c r="G30" i="5"/>
  <c r="K30" i="5"/>
  <c r="Q30" i="5"/>
  <c r="E31" i="5"/>
  <c r="F31" i="5"/>
  <c r="G31" i="5"/>
  <c r="K31" i="5"/>
  <c r="Q31" i="5"/>
  <c r="E32" i="5"/>
  <c r="F32" i="5"/>
  <c r="G32" i="5"/>
  <c r="K32" i="5"/>
  <c r="Q32" i="5"/>
  <c r="E33" i="5"/>
  <c r="F33" i="5"/>
  <c r="G33" i="5"/>
  <c r="K33" i="5"/>
  <c r="Q33" i="5"/>
  <c r="E34" i="5"/>
  <c r="F34" i="5"/>
  <c r="G34" i="5"/>
  <c r="J34" i="5"/>
  <c r="Q34" i="5"/>
  <c r="E35" i="5"/>
  <c r="F35" i="5"/>
  <c r="G35" i="5"/>
  <c r="K35" i="5"/>
  <c r="Q35" i="5"/>
  <c r="E36" i="5"/>
  <c r="F36" i="5"/>
  <c r="Q36" i="5"/>
  <c r="E37" i="5"/>
  <c r="F37" i="5"/>
  <c r="Q37" i="5"/>
  <c r="E38" i="5"/>
  <c r="F38" i="5"/>
  <c r="P38" i="5"/>
  <c r="G38" i="5"/>
  <c r="L38" i="5"/>
  <c r="Q38" i="5"/>
  <c r="E39" i="5"/>
  <c r="F39" i="5"/>
  <c r="Q39" i="5"/>
  <c r="E40" i="5"/>
  <c r="F40" i="5"/>
  <c r="Q40" i="5"/>
  <c r="E41" i="5"/>
  <c r="F41" i="5"/>
  <c r="Q41" i="5"/>
  <c r="E42" i="5"/>
  <c r="F42" i="5"/>
  <c r="P42" i="5"/>
  <c r="Q42" i="5"/>
  <c r="E43" i="5"/>
  <c r="F43" i="5"/>
  <c r="P43" i="5"/>
  <c r="Q43" i="5"/>
  <c r="E44" i="5"/>
  <c r="F44" i="5"/>
  <c r="G44" i="5"/>
  <c r="K44" i="5"/>
  <c r="P44" i="5"/>
  <c r="R44" i="5"/>
  <c r="Q44" i="5"/>
  <c r="E45" i="5"/>
  <c r="F45" i="5"/>
  <c r="G45" i="5"/>
  <c r="K45" i="5"/>
  <c r="P45" i="5"/>
  <c r="Q45" i="5"/>
  <c r="A11" i="3"/>
  <c r="B11" i="3"/>
  <c r="D11" i="3"/>
  <c r="G11" i="3"/>
  <c r="C11" i="3"/>
  <c r="E11" i="3"/>
  <c r="H11" i="3"/>
  <c r="A12" i="3"/>
  <c r="C12" i="3"/>
  <c r="E12" i="3"/>
  <c r="D12" i="3"/>
  <c r="G12" i="3"/>
  <c r="H12" i="3"/>
  <c r="B12" i="3"/>
  <c r="A13" i="3"/>
  <c r="B13" i="3"/>
  <c r="D13" i="3"/>
  <c r="G13" i="3"/>
  <c r="C13" i="3"/>
  <c r="E13" i="3"/>
  <c r="H13" i="3"/>
  <c r="A14" i="3"/>
  <c r="C14" i="3"/>
  <c r="E14" i="3"/>
  <c r="D14" i="3"/>
  <c r="G14" i="3"/>
  <c r="H14" i="3"/>
  <c r="B14" i="3"/>
  <c r="A15" i="3"/>
  <c r="B15" i="3"/>
  <c r="D15" i="3"/>
  <c r="G15" i="3"/>
  <c r="C15" i="3"/>
  <c r="E15" i="3"/>
  <c r="H15" i="3"/>
  <c r="A16" i="3"/>
  <c r="C16" i="3"/>
  <c r="E16" i="3"/>
  <c r="D16" i="3"/>
  <c r="G16" i="3"/>
  <c r="H16" i="3"/>
  <c r="B16" i="3"/>
  <c r="A17" i="3"/>
  <c r="B17" i="3"/>
  <c r="D17" i="3"/>
  <c r="G17" i="3"/>
  <c r="C17" i="3"/>
  <c r="E17" i="3"/>
  <c r="H17" i="3"/>
  <c r="A18" i="3"/>
  <c r="C18" i="3"/>
  <c r="D18" i="3"/>
  <c r="E18" i="3"/>
  <c r="G18" i="3"/>
  <c r="H18" i="3"/>
  <c r="B18" i="3"/>
  <c r="A19" i="3"/>
  <c r="B19" i="3"/>
  <c r="D19" i="3"/>
  <c r="G19" i="3"/>
  <c r="C19" i="3"/>
  <c r="E19" i="3"/>
  <c r="H19" i="3"/>
  <c r="A20" i="3"/>
  <c r="C20" i="3"/>
  <c r="E20" i="3"/>
  <c r="D20" i="3"/>
  <c r="G20" i="3"/>
  <c r="H20" i="3"/>
  <c r="B20" i="3"/>
  <c r="A21" i="3"/>
  <c r="B21" i="3"/>
  <c r="D21" i="3"/>
  <c r="G21" i="3"/>
  <c r="C21" i="3"/>
  <c r="E21" i="3"/>
  <c r="H21" i="3"/>
  <c r="A22" i="3"/>
  <c r="C22" i="3"/>
  <c r="E22" i="3"/>
  <c r="D22" i="3"/>
  <c r="G22" i="3"/>
  <c r="H22" i="3"/>
  <c r="B22" i="3"/>
  <c r="A23" i="3"/>
  <c r="B23" i="3"/>
  <c r="D23" i="3"/>
  <c r="G23" i="3"/>
  <c r="C23" i="3"/>
  <c r="E23" i="3"/>
  <c r="H23" i="3"/>
  <c r="A24" i="3"/>
  <c r="C24" i="3"/>
  <c r="E24" i="3"/>
  <c r="D24" i="3"/>
  <c r="G24" i="3"/>
  <c r="H24" i="3"/>
  <c r="B24" i="3"/>
  <c r="A25" i="3"/>
  <c r="B25" i="3"/>
  <c r="D25" i="3"/>
  <c r="G25" i="3"/>
  <c r="C25" i="3"/>
  <c r="E25" i="3"/>
  <c r="H25" i="3"/>
  <c r="A26" i="3"/>
  <c r="C26" i="3"/>
  <c r="D26" i="3"/>
  <c r="E26" i="3"/>
  <c r="G26" i="3"/>
  <c r="H26" i="3"/>
  <c r="B26" i="3"/>
  <c r="A27" i="3"/>
  <c r="B27" i="3"/>
  <c r="D27" i="3"/>
  <c r="G27" i="3"/>
  <c r="C27" i="3"/>
  <c r="E27" i="3"/>
  <c r="H27" i="3"/>
  <c r="A28" i="3"/>
  <c r="C28" i="3"/>
  <c r="E28" i="3"/>
  <c r="D28" i="3"/>
  <c r="G28" i="3"/>
  <c r="H28" i="3"/>
  <c r="B28" i="3"/>
  <c r="A29" i="3"/>
  <c r="B29" i="3"/>
  <c r="D29" i="3"/>
  <c r="G29" i="3"/>
  <c r="C29" i="3"/>
  <c r="E29" i="3"/>
  <c r="H29" i="3"/>
  <c r="A30" i="3"/>
  <c r="C30" i="3"/>
  <c r="E30" i="3"/>
  <c r="D30" i="3"/>
  <c r="G30" i="3"/>
  <c r="H30" i="3"/>
  <c r="B30" i="3"/>
  <c r="A31" i="3"/>
  <c r="B31" i="3"/>
  <c r="D31" i="3"/>
  <c r="G31" i="3"/>
  <c r="C31" i="3"/>
  <c r="E31" i="3"/>
  <c r="H31" i="3"/>
  <c r="A32" i="3"/>
  <c r="C32" i="3"/>
  <c r="E32" i="3"/>
  <c r="D32" i="3"/>
  <c r="G32" i="3"/>
  <c r="H32" i="3"/>
  <c r="B32" i="3"/>
  <c r="A33" i="3"/>
  <c r="B33" i="3"/>
  <c r="D33" i="3"/>
  <c r="G33" i="3"/>
  <c r="C33" i="3"/>
  <c r="E33" i="3"/>
  <c r="H33" i="3"/>
  <c r="A34" i="3"/>
  <c r="C34" i="3"/>
  <c r="D34" i="3"/>
  <c r="E34" i="3"/>
  <c r="G34" i="3"/>
  <c r="H34" i="3"/>
  <c r="B34" i="3"/>
  <c r="A35" i="3"/>
  <c r="B35" i="3"/>
  <c r="D35" i="3"/>
  <c r="G35" i="3"/>
  <c r="C35" i="3"/>
  <c r="E35" i="3"/>
  <c r="H35" i="3"/>
  <c r="A36" i="3"/>
  <c r="C36" i="3"/>
  <c r="E36" i="3"/>
  <c r="D36" i="3"/>
  <c r="G36" i="3"/>
  <c r="H36" i="3"/>
  <c r="B36" i="3"/>
  <c r="A37" i="3"/>
  <c r="B37" i="3"/>
  <c r="D37" i="3"/>
  <c r="G37" i="3"/>
  <c r="C37" i="3"/>
  <c r="E37" i="3"/>
  <c r="H37" i="3"/>
  <c r="A38" i="3"/>
  <c r="C38" i="3"/>
  <c r="E38" i="3"/>
  <c r="D38" i="3"/>
  <c r="G38" i="3"/>
  <c r="H38" i="3"/>
  <c r="B38" i="3"/>
  <c r="A39" i="3"/>
  <c r="B39" i="3"/>
  <c r="D39" i="3"/>
  <c r="G39" i="3"/>
  <c r="C39" i="3"/>
  <c r="E39" i="3"/>
  <c r="H39" i="3"/>
  <c r="A40" i="3"/>
  <c r="C40" i="3"/>
  <c r="E40" i="3"/>
  <c r="D40" i="3"/>
  <c r="G40" i="3"/>
  <c r="H40" i="3"/>
  <c r="B40" i="3"/>
  <c r="A41" i="3"/>
  <c r="B41" i="3"/>
  <c r="D41" i="3"/>
  <c r="G41" i="3"/>
  <c r="C41" i="3"/>
  <c r="E41" i="3"/>
  <c r="H41" i="3"/>
  <c r="A42" i="3"/>
  <c r="C42" i="3"/>
  <c r="D42" i="3"/>
  <c r="E42" i="3"/>
  <c r="G42" i="3"/>
  <c r="H42" i="3"/>
  <c r="B42" i="3"/>
  <c r="A43" i="3"/>
  <c r="B43" i="3"/>
  <c r="D43" i="3"/>
  <c r="G43" i="3"/>
  <c r="C43" i="3"/>
  <c r="E43" i="3"/>
  <c r="H43" i="3"/>
  <c r="A44" i="3"/>
  <c r="C44" i="3"/>
  <c r="E44" i="3"/>
  <c r="D44" i="3"/>
  <c r="G44" i="3"/>
  <c r="H44" i="3"/>
  <c r="B44" i="3"/>
  <c r="A45" i="3"/>
  <c r="B45" i="3"/>
  <c r="D45" i="3"/>
  <c r="G45" i="3"/>
  <c r="C45" i="3"/>
  <c r="E45" i="3"/>
  <c r="H45" i="3"/>
  <c r="A46" i="3"/>
  <c r="C46" i="3"/>
  <c r="E46" i="3"/>
  <c r="D46" i="3"/>
  <c r="G46" i="3"/>
  <c r="H46" i="3"/>
  <c r="B46" i="3"/>
  <c r="A47" i="3"/>
  <c r="B47" i="3"/>
  <c r="D47" i="3"/>
  <c r="G47" i="3"/>
  <c r="C47" i="3"/>
  <c r="E47" i="3"/>
  <c r="H47" i="3"/>
  <c r="A48" i="3"/>
  <c r="C48" i="3"/>
  <c r="D48" i="3"/>
  <c r="E48" i="3"/>
  <c r="G48" i="3"/>
  <c r="H48" i="3"/>
  <c r="B48" i="3"/>
  <c r="A49" i="3"/>
  <c r="B49" i="3"/>
  <c r="D49" i="3"/>
  <c r="G49" i="3"/>
  <c r="C49" i="3"/>
  <c r="E49" i="3"/>
  <c r="H49" i="3"/>
  <c r="A50" i="3"/>
  <c r="C50" i="3"/>
  <c r="D50" i="3"/>
  <c r="E50" i="3"/>
  <c r="G50" i="3"/>
  <c r="H50" i="3"/>
  <c r="B50" i="3"/>
  <c r="A51" i="3"/>
  <c r="B51" i="3"/>
  <c r="D51" i="3"/>
  <c r="G51" i="3"/>
  <c r="C51" i="3"/>
  <c r="E51" i="3"/>
  <c r="H51" i="3"/>
  <c r="A52" i="3"/>
  <c r="C52" i="3"/>
  <c r="E52" i="3"/>
  <c r="D52" i="3"/>
  <c r="G52" i="3"/>
  <c r="H52" i="3"/>
  <c r="B52" i="3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G4" i="2"/>
  <c r="G5" i="2"/>
  <c r="G6" i="2"/>
  <c r="G7" i="2"/>
  <c r="A9" i="2"/>
  <c r="C9" i="2" s="1"/>
  <c r="O13" i="2" s="1"/>
  <c r="G12" i="2"/>
  <c r="O12" i="2"/>
  <c r="E15" i="2"/>
  <c r="M15" i="2"/>
  <c r="C16" i="2"/>
  <c r="C15" i="2"/>
  <c r="D16" i="2"/>
  <c r="D15" i="2"/>
  <c r="E16" i="2"/>
  <c r="F16" i="2"/>
  <c r="F15" i="2"/>
  <c r="G16" i="2"/>
  <c r="G15" i="2"/>
  <c r="H16" i="2"/>
  <c r="H15" i="2"/>
  <c r="I16" i="2"/>
  <c r="I15" i="2"/>
  <c r="J16" i="2"/>
  <c r="J15" i="2"/>
  <c r="K16" i="2"/>
  <c r="K15" i="2"/>
  <c r="L16" i="2"/>
  <c r="L15" i="2"/>
  <c r="M16" i="2"/>
  <c r="N16" i="2"/>
  <c r="N15" i="2"/>
  <c r="O16" i="2"/>
  <c r="O15" i="2"/>
  <c r="P16" i="2"/>
  <c r="P15" i="2"/>
  <c r="Q16" i="2"/>
  <c r="Q15" i="2"/>
  <c r="D21" i="2"/>
  <c r="F21" i="2" s="1"/>
  <c r="E21" i="2"/>
  <c r="D22" i="2"/>
  <c r="I22" i="2"/>
  <c r="E22" i="2"/>
  <c r="K22" i="2"/>
  <c r="F22" i="2"/>
  <c r="H22" i="2"/>
  <c r="J22" i="2"/>
  <c r="L22" i="2"/>
  <c r="D23" i="2"/>
  <c r="E23" i="2"/>
  <c r="D24" i="2"/>
  <c r="E24" i="2"/>
  <c r="K24" i="2"/>
  <c r="F24" i="2"/>
  <c r="L24" i="2"/>
  <c r="D25" i="2"/>
  <c r="E25" i="2"/>
  <c r="D26" i="2"/>
  <c r="E26" i="2"/>
  <c r="H26" i="2"/>
  <c r="L26" i="2"/>
  <c r="D27" i="2"/>
  <c r="I27" i="2"/>
  <c r="E27" i="2"/>
  <c r="K27" i="2"/>
  <c r="F27" i="2"/>
  <c r="J27" i="2"/>
  <c r="L27" i="2"/>
  <c r="D28" i="2"/>
  <c r="I28" i="2"/>
  <c r="E28" i="2"/>
  <c r="K28" i="2"/>
  <c r="H28" i="2"/>
  <c r="J28" i="2"/>
  <c r="L28" i="2"/>
  <c r="D29" i="2"/>
  <c r="I29" i="2"/>
  <c r="E29" i="2"/>
  <c r="F29" i="2"/>
  <c r="H29" i="2"/>
  <c r="J29" i="2"/>
  <c r="L29" i="2"/>
  <c r="D30" i="2"/>
  <c r="I30" i="2"/>
  <c r="E30" i="2"/>
  <c r="K30" i="2"/>
  <c r="F30" i="2"/>
  <c r="H30" i="2"/>
  <c r="J30" i="2"/>
  <c r="L30" i="2"/>
  <c r="D31" i="2"/>
  <c r="J31" i="2"/>
  <c r="E31" i="2"/>
  <c r="F31" i="2"/>
  <c r="H31" i="2"/>
  <c r="I31" i="2"/>
  <c r="D32" i="2"/>
  <c r="E32" i="2"/>
  <c r="G32" i="2"/>
  <c r="H32" i="2"/>
  <c r="L32" i="2"/>
  <c r="D33" i="2"/>
  <c r="E33" i="2"/>
  <c r="G33" i="2"/>
  <c r="F33" i="2"/>
  <c r="H33" i="2"/>
  <c r="I33" i="2"/>
  <c r="J33" i="2"/>
  <c r="K33" i="2"/>
  <c r="D34" i="2"/>
  <c r="J34" i="2"/>
  <c r="E34" i="2"/>
  <c r="G34" i="2"/>
  <c r="D35" i="2"/>
  <c r="H35" i="2"/>
  <c r="E35" i="2"/>
  <c r="L35" i="2"/>
  <c r="G35" i="2"/>
  <c r="I35" i="2"/>
  <c r="J35" i="2"/>
  <c r="K35" i="2"/>
  <c r="D36" i="2"/>
  <c r="E36" i="2"/>
  <c r="G36" i="2"/>
  <c r="F36" i="2"/>
  <c r="H36" i="2"/>
  <c r="J36" i="2"/>
  <c r="K36" i="2"/>
  <c r="D37" i="2"/>
  <c r="E37" i="2"/>
  <c r="G37" i="2"/>
  <c r="D38" i="2"/>
  <c r="E38" i="2"/>
  <c r="F38" i="2"/>
  <c r="D39" i="2"/>
  <c r="J39" i="2"/>
  <c r="E39" i="2"/>
  <c r="F39" i="2"/>
  <c r="G39" i="2"/>
  <c r="H39" i="2"/>
  <c r="I39" i="2"/>
  <c r="K39" i="2"/>
  <c r="D40" i="2"/>
  <c r="F40" i="2"/>
  <c r="E40" i="2"/>
  <c r="G40" i="2"/>
  <c r="D41" i="2"/>
  <c r="E41" i="2"/>
  <c r="F41" i="2"/>
  <c r="H41" i="2"/>
  <c r="I41" i="2"/>
  <c r="J41" i="2"/>
  <c r="K41" i="2"/>
  <c r="D42" i="2"/>
  <c r="E42" i="2"/>
  <c r="G42" i="2"/>
  <c r="H42" i="2"/>
  <c r="L42" i="2"/>
  <c r="D43" i="2"/>
  <c r="I43" i="2"/>
  <c r="E43" i="2"/>
  <c r="G43" i="2"/>
  <c r="K43" i="2"/>
  <c r="L43" i="2"/>
  <c r="D44" i="2"/>
  <c r="H44" i="2"/>
  <c r="E44" i="2"/>
  <c r="G44" i="2"/>
  <c r="F44" i="2"/>
  <c r="J44" i="2"/>
  <c r="K44" i="2"/>
  <c r="D45" i="2"/>
  <c r="E45" i="2"/>
  <c r="F45" i="2"/>
  <c r="D46" i="2"/>
  <c r="I46" i="2"/>
  <c r="E46" i="2"/>
  <c r="L46" i="2"/>
  <c r="G46" i="2"/>
  <c r="H46" i="2"/>
  <c r="J46" i="2"/>
  <c r="K46" i="2"/>
  <c r="D47" i="2"/>
  <c r="K47" i="2"/>
  <c r="E47" i="2"/>
  <c r="D48" i="2"/>
  <c r="I48" i="2"/>
  <c r="E48" i="2"/>
  <c r="G48" i="2"/>
  <c r="F48" i="2"/>
  <c r="H48" i="2"/>
  <c r="J48" i="2"/>
  <c r="D49" i="2"/>
  <c r="E49" i="2"/>
  <c r="F49" i="2"/>
  <c r="H49" i="2"/>
  <c r="I49" i="2"/>
  <c r="J49" i="2"/>
  <c r="D50" i="2"/>
  <c r="E50" i="2"/>
  <c r="G50" i="2"/>
  <c r="I50" i="2"/>
  <c r="J50" i="2"/>
  <c r="K50" i="2"/>
  <c r="L50" i="2"/>
  <c r="D51" i="2"/>
  <c r="L51" i="2"/>
  <c r="E51" i="2"/>
  <c r="G51" i="2"/>
  <c r="D52" i="2"/>
  <c r="E52" i="2"/>
  <c r="G52" i="2"/>
  <c r="D53" i="2"/>
  <c r="E53" i="2"/>
  <c r="G53" i="2"/>
  <c r="D54" i="2"/>
  <c r="E54" i="2"/>
  <c r="G54" i="2"/>
  <c r="D55" i="2"/>
  <c r="J55" i="2"/>
  <c r="E55" i="2"/>
  <c r="H55" i="2"/>
  <c r="I55" i="2"/>
  <c r="D56" i="2"/>
  <c r="E56" i="2"/>
  <c r="D57" i="2"/>
  <c r="E57" i="2"/>
  <c r="F57" i="2"/>
  <c r="H57" i="2"/>
  <c r="I57" i="2"/>
  <c r="J57" i="2"/>
  <c r="D58" i="2"/>
  <c r="E58" i="2"/>
  <c r="F58" i="2"/>
  <c r="G58" i="2"/>
  <c r="H58" i="2"/>
  <c r="I58" i="2"/>
  <c r="L58" i="2"/>
  <c r="D59" i="2"/>
  <c r="F59" i="2"/>
  <c r="E59" i="2"/>
  <c r="G59" i="2"/>
  <c r="H59" i="2"/>
  <c r="I59" i="2"/>
  <c r="J59" i="2"/>
  <c r="D60" i="2"/>
  <c r="E60" i="2"/>
  <c r="L60" i="2"/>
  <c r="F60" i="2"/>
  <c r="H60" i="2"/>
  <c r="I60" i="2"/>
  <c r="J60" i="2"/>
  <c r="K60" i="2"/>
  <c r="D61" i="2"/>
  <c r="J61" i="2"/>
  <c r="E61" i="2"/>
  <c r="G61" i="2"/>
  <c r="K61" i="2"/>
  <c r="D62" i="2"/>
  <c r="H62" i="2"/>
  <c r="E62" i="2"/>
  <c r="G62" i="2"/>
  <c r="K62" i="2"/>
  <c r="D63" i="2"/>
  <c r="E63" i="2"/>
  <c r="F63" i="2"/>
  <c r="I63" i="2"/>
  <c r="L63" i="2"/>
  <c r="D64" i="2"/>
  <c r="E64" i="2"/>
  <c r="L64" i="2"/>
  <c r="F64" i="2"/>
  <c r="J64" i="2"/>
  <c r="D65" i="2"/>
  <c r="E65" i="2"/>
  <c r="F65" i="2"/>
  <c r="G65" i="2"/>
  <c r="H65" i="2"/>
  <c r="I65" i="2"/>
  <c r="J65" i="2"/>
  <c r="K65" i="2"/>
  <c r="D66" i="2"/>
  <c r="E66" i="2"/>
  <c r="F66" i="2"/>
  <c r="G66" i="2"/>
  <c r="H66" i="2"/>
  <c r="D67" i="2"/>
  <c r="F67" i="2"/>
  <c r="E67" i="2"/>
  <c r="H67" i="2"/>
  <c r="I67" i="2"/>
  <c r="J67" i="2"/>
  <c r="D68" i="2"/>
  <c r="E68" i="2"/>
  <c r="L68" i="2"/>
  <c r="F68" i="2"/>
  <c r="H68" i="2"/>
  <c r="I68" i="2"/>
  <c r="J68" i="2"/>
  <c r="K68" i="2"/>
  <c r="D69" i="2"/>
  <c r="E69" i="2"/>
  <c r="G69" i="2"/>
  <c r="I69" i="2"/>
  <c r="K69" i="2"/>
  <c r="L69" i="2"/>
  <c r="D70" i="2"/>
  <c r="J70" i="2"/>
  <c r="E70" i="2"/>
  <c r="G70" i="2"/>
  <c r="K70" i="2"/>
  <c r="D71" i="2"/>
  <c r="J71" i="2"/>
  <c r="E71" i="2"/>
  <c r="K71" i="2"/>
  <c r="F71" i="2"/>
  <c r="H71" i="2"/>
  <c r="I71" i="2"/>
  <c r="D72" i="2"/>
  <c r="E72" i="2"/>
  <c r="F72" i="2"/>
  <c r="G72" i="2"/>
  <c r="I72" i="2"/>
  <c r="L72" i="2"/>
  <c r="D73" i="2"/>
  <c r="I73" i="2"/>
  <c r="E73" i="2"/>
  <c r="L73" i="2"/>
  <c r="F73" i="2"/>
  <c r="G73" i="2"/>
  <c r="H73" i="2"/>
  <c r="J73" i="2"/>
  <c r="K73" i="2"/>
  <c r="D74" i="2"/>
  <c r="E74" i="2"/>
  <c r="G74" i="2"/>
  <c r="D75" i="2"/>
  <c r="H75" i="2"/>
  <c r="E75" i="2"/>
  <c r="G75" i="2"/>
  <c r="D76" i="2"/>
  <c r="E76" i="2"/>
  <c r="F76" i="2"/>
  <c r="H76" i="2"/>
  <c r="I76" i="2"/>
  <c r="J76" i="2"/>
  <c r="K76" i="2"/>
  <c r="D77" i="2"/>
  <c r="E77" i="2"/>
  <c r="G77" i="2"/>
  <c r="K77" i="2"/>
  <c r="D78" i="2"/>
  <c r="E78" i="2"/>
  <c r="K78" i="2"/>
  <c r="G78" i="2"/>
  <c r="H78" i="2"/>
  <c r="J78" i="2"/>
  <c r="L78" i="2"/>
  <c r="D79" i="2"/>
  <c r="I79" i="2"/>
  <c r="E79" i="2"/>
  <c r="H79" i="2"/>
  <c r="D80" i="2"/>
  <c r="H80" i="2"/>
  <c r="E80" i="2"/>
  <c r="F80" i="2"/>
  <c r="D81" i="2"/>
  <c r="E81" i="2"/>
  <c r="F81" i="2"/>
  <c r="H81" i="2"/>
  <c r="I81" i="2"/>
  <c r="J81" i="2"/>
  <c r="D82" i="2"/>
  <c r="E82" i="2"/>
  <c r="G82" i="2"/>
  <c r="H82" i="2"/>
  <c r="K82" i="2"/>
  <c r="D83" i="2"/>
  <c r="E83" i="2"/>
  <c r="L83" i="2"/>
  <c r="F83" i="2"/>
  <c r="H83" i="2"/>
  <c r="I83" i="2"/>
  <c r="J83" i="2"/>
  <c r="K83" i="2"/>
  <c r="D84" i="2"/>
  <c r="I84" i="2"/>
  <c r="E84" i="2"/>
  <c r="F84" i="2"/>
  <c r="G84" i="2"/>
  <c r="J84" i="2"/>
  <c r="L84" i="2"/>
  <c r="D85" i="2"/>
  <c r="E85" i="2"/>
  <c r="G85" i="2"/>
  <c r="H85" i="2"/>
  <c r="I85" i="2"/>
  <c r="D86" i="2"/>
  <c r="J86" i="2"/>
  <c r="E86" i="2"/>
  <c r="I86" i="2"/>
  <c r="D87" i="2"/>
  <c r="H87" i="2"/>
  <c r="E87" i="2"/>
  <c r="L87" i="2"/>
  <c r="F87" i="2"/>
  <c r="I87" i="2"/>
  <c r="J87" i="2"/>
  <c r="K87" i="2"/>
  <c r="D88" i="2"/>
  <c r="I88" i="2"/>
  <c r="E88" i="2"/>
  <c r="G88" i="2"/>
  <c r="H88" i="2"/>
  <c r="D89" i="2"/>
  <c r="E89" i="2"/>
  <c r="G89" i="2"/>
  <c r="D90" i="2"/>
  <c r="E90" i="2"/>
  <c r="F90" i="2"/>
  <c r="H90" i="2"/>
  <c r="I90" i="2"/>
  <c r="J90" i="2"/>
  <c r="D91" i="2"/>
  <c r="E91" i="2"/>
  <c r="F91" i="2"/>
  <c r="H91" i="2"/>
  <c r="I91" i="2"/>
  <c r="J91" i="2"/>
  <c r="D92" i="2"/>
  <c r="I92" i="2"/>
  <c r="E92" i="2"/>
  <c r="G92" i="2"/>
  <c r="H92" i="2"/>
  <c r="D93" i="2"/>
  <c r="E93" i="2"/>
  <c r="G93" i="2"/>
  <c r="D94" i="2"/>
  <c r="E94" i="2"/>
  <c r="F94" i="2"/>
  <c r="H94" i="2"/>
  <c r="I94" i="2"/>
  <c r="J94" i="2"/>
  <c r="D95" i="2"/>
  <c r="H95" i="2"/>
  <c r="E95" i="2"/>
  <c r="F95" i="2"/>
  <c r="I95" i="2"/>
  <c r="J95" i="2"/>
  <c r="D96" i="2"/>
  <c r="I96" i="2"/>
  <c r="E96" i="2"/>
  <c r="F96" i="2"/>
  <c r="G96" i="2"/>
  <c r="H96" i="2"/>
  <c r="J96" i="2"/>
  <c r="K96" i="2"/>
  <c r="L96" i="2"/>
  <c r="D97" i="2"/>
  <c r="E97" i="2"/>
  <c r="H97" i="2"/>
  <c r="D98" i="2"/>
  <c r="L98" i="2"/>
  <c r="E98" i="2"/>
  <c r="F98" i="2"/>
  <c r="G98" i="2"/>
  <c r="J98" i="2"/>
  <c r="D99" i="2"/>
  <c r="E99" i="2"/>
  <c r="L99" i="2"/>
  <c r="F99" i="2"/>
  <c r="H99" i="2"/>
  <c r="I99" i="2"/>
  <c r="J99" i="2"/>
  <c r="K99" i="2"/>
  <c r="D100" i="2"/>
  <c r="I100" i="2"/>
  <c r="E100" i="2"/>
  <c r="F100" i="2"/>
  <c r="G100" i="2"/>
  <c r="H100" i="2"/>
  <c r="J100" i="2"/>
  <c r="L100" i="2"/>
  <c r="D101" i="2"/>
  <c r="F101" i="2"/>
  <c r="E101" i="2"/>
  <c r="L101" i="2"/>
  <c r="G101" i="2"/>
  <c r="I101" i="2"/>
  <c r="D102" i="2"/>
  <c r="F102" i="2"/>
  <c r="E102" i="2"/>
  <c r="G102" i="2"/>
  <c r="H102" i="2"/>
  <c r="I102" i="2"/>
  <c r="J102" i="2"/>
  <c r="L102" i="2"/>
  <c r="D103" i="2"/>
  <c r="H103" i="2"/>
  <c r="E103" i="2"/>
  <c r="G103" i="2"/>
  <c r="F103" i="2"/>
  <c r="I103" i="2"/>
  <c r="K103" i="2"/>
  <c r="D104" i="2"/>
  <c r="E104" i="2"/>
  <c r="F104" i="2"/>
  <c r="H104" i="2"/>
  <c r="I104" i="2"/>
  <c r="J104" i="2"/>
  <c r="D105" i="2"/>
  <c r="K105" i="2"/>
  <c r="E105" i="2"/>
  <c r="F105" i="2"/>
  <c r="G105" i="2"/>
  <c r="J105" i="2"/>
  <c r="L105" i="2"/>
  <c r="D106" i="2"/>
  <c r="F106" i="2"/>
  <c r="E106" i="2"/>
  <c r="L106" i="2"/>
  <c r="G106" i="2"/>
  <c r="H106" i="2"/>
  <c r="I106" i="2"/>
  <c r="J106" i="2"/>
  <c r="K106" i="2"/>
  <c r="D107" i="2"/>
  <c r="E107" i="2"/>
  <c r="G107" i="2"/>
  <c r="H107" i="2"/>
  <c r="L107" i="2"/>
  <c r="D108" i="2"/>
  <c r="F108" i="2"/>
  <c r="E108" i="2"/>
  <c r="I108" i="2"/>
  <c r="J108" i="2"/>
  <c r="D109" i="2"/>
  <c r="I109" i="2"/>
  <c r="E109" i="2"/>
  <c r="G109" i="2"/>
  <c r="F109" i="2"/>
  <c r="H109" i="2"/>
  <c r="J109" i="2"/>
  <c r="L109" i="2"/>
  <c r="D110" i="2"/>
  <c r="H110" i="2"/>
  <c r="E110" i="2"/>
  <c r="G110" i="2"/>
  <c r="I110" i="2"/>
  <c r="K110" i="2"/>
  <c r="D111" i="2"/>
  <c r="E111" i="2"/>
  <c r="D112" i="2"/>
  <c r="E112" i="2"/>
  <c r="F112" i="2"/>
  <c r="H112" i="2"/>
  <c r="I112" i="2"/>
  <c r="J112" i="2"/>
  <c r="D113" i="2"/>
  <c r="K113" i="2"/>
  <c r="E113" i="2"/>
  <c r="F113" i="2"/>
  <c r="G113" i="2"/>
  <c r="J113" i="2"/>
  <c r="L113" i="2"/>
  <c r="D114" i="2"/>
  <c r="F114" i="2"/>
  <c r="E114" i="2"/>
  <c r="L114" i="2"/>
  <c r="G114" i="2"/>
  <c r="H114" i="2"/>
  <c r="I114" i="2"/>
  <c r="J114" i="2"/>
  <c r="K114" i="2"/>
  <c r="D115" i="2"/>
  <c r="H115" i="2"/>
  <c r="E115" i="2"/>
  <c r="G115" i="2"/>
  <c r="L115" i="2"/>
  <c r="D116" i="2"/>
  <c r="F116" i="2"/>
  <c r="E116" i="2"/>
  <c r="I116" i="2"/>
  <c r="J116" i="2"/>
  <c r="D117" i="2"/>
  <c r="I117" i="2"/>
  <c r="E117" i="2"/>
  <c r="G117" i="2"/>
  <c r="F117" i="2"/>
  <c r="H117" i="2"/>
  <c r="J117" i="2"/>
  <c r="K117" i="2"/>
  <c r="L117" i="2"/>
  <c r="D118" i="2"/>
  <c r="H118" i="2"/>
  <c r="E118" i="2"/>
  <c r="G118" i="2"/>
  <c r="I118" i="2"/>
  <c r="K118" i="2"/>
  <c r="L118" i="2"/>
  <c r="D119" i="2"/>
  <c r="E119" i="2"/>
  <c r="D120" i="2"/>
  <c r="E120" i="2"/>
  <c r="F120" i="2"/>
  <c r="H120" i="2"/>
  <c r="I120" i="2"/>
  <c r="J120" i="2"/>
  <c r="D121" i="2"/>
  <c r="K121" i="2"/>
  <c r="E121" i="2"/>
  <c r="F121" i="2"/>
  <c r="G121" i="2"/>
  <c r="J121" i="2"/>
  <c r="L121" i="2"/>
  <c r="D122" i="2"/>
  <c r="F122" i="2"/>
  <c r="E122" i="2"/>
  <c r="L122" i="2"/>
  <c r="G122" i="2"/>
  <c r="H122" i="2"/>
  <c r="I122" i="2"/>
  <c r="J122" i="2"/>
  <c r="K122" i="2"/>
  <c r="D123" i="2"/>
  <c r="H123" i="2"/>
  <c r="E123" i="2"/>
  <c r="G123" i="2"/>
  <c r="L123" i="2"/>
  <c r="D124" i="2"/>
  <c r="F124" i="2"/>
  <c r="E124" i="2"/>
  <c r="I124" i="2"/>
  <c r="J124" i="2"/>
  <c r="D125" i="2"/>
  <c r="I125" i="2"/>
  <c r="E125" i="2"/>
  <c r="G125" i="2"/>
  <c r="F125" i="2"/>
  <c r="H125" i="2"/>
  <c r="J125" i="2"/>
  <c r="K125" i="2"/>
  <c r="L125" i="2"/>
  <c r="D126" i="2"/>
  <c r="E126" i="2"/>
  <c r="G126" i="2"/>
  <c r="I126" i="2"/>
  <c r="K126" i="2"/>
  <c r="L126" i="2"/>
  <c r="D127" i="2"/>
  <c r="E127" i="2"/>
  <c r="L127" i="2"/>
  <c r="H127" i="2"/>
  <c r="J127" i="2"/>
  <c r="D128" i="2"/>
  <c r="E128" i="2"/>
  <c r="F128" i="2"/>
  <c r="H128" i="2"/>
  <c r="I128" i="2"/>
  <c r="J128" i="2"/>
  <c r="K128" i="2"/>
  <c r="D129" i="2"/>
  <c r="F129" i="2"/>
  <c r="E129" i="2"/>
  <c r="G129" i="2"/>
  <c r="J129" i="2"/>
  <c r="L129" i="2"/>
  <c r="D130" i="2"/>
  <c r="F130" i="2"/>
  <c r="E130" i="2"/>
  <c r="G130" i="2"/>
  <c r="H130" i="2"/>
  <c r="I130" i="2"/>
  <c r="D131" i="2"/>
  <c r="E131" i="2"/>
  <c r="G131" i="2"/>
  <c r="D132" i="2"/>
  <c r="H132" i="2"/>
  <c r="E132" i="2"/>
  <c r="L132" i="2"/>
  <c r="F132" i="2"/>
  <c r="I132" i="2"/>
  <c r="J132" i="2"/>
  <c r="K132" i="2"/>
  <c r="D133" i="2"/>
  <c r="I133" i="2"/>
  <c r="E133" i="2"/>
  <c r="G133" i="2"/>
  <c r="J133" i="2"/>
  <c r="L133" i="2"/>
  <c r="D134" i="2"/>
  <c r="J134" i="2"/>
  <c r="E134" i="2"/>
  <c r="F134" i="2"/>
  <c r="G134" i="2"/>
  <c r="D135" i="2"/>
  <c r="E135" i="2"/>
  <c r="K135" i="2"/>
  <c r="F135" i="2"/>
  <c r="G135" i="2"/>
  <c r="H135" i="2"/>
  <c r="I135" i="2"/>
  <c r="J135" i="2"/>
  <c r="L135" i="2"/>
  <c r="D136" i="2"/>
  <c r="E136" i="2"/>
  <c r="L136" i="2"/>
  <c r="F136" i="2"/>
  <c r="H136" i="2"/>
  <c r="I136" i="2"/>
  <c r="J136" i="2"/>
  <c r="K136" i="2"/>
  <c r="D137" i="2"/>
  <c r="H137" i="2"/>
  <c r="E137" i="2"/>
  <c r="F137" i="2"/>
  <c r="G137" i="2"/>
  <c r="I137" i="2"/>
  <c r="J137" i="2"/>
  <c r="K137" i="2"/>
  <c r="L137" i="2"/>
  <c r="D138" i="2"/>
  <c r="F138" i="2"/>
  <c r="E138" i="2"/>
  <c r="H138" i="2"/>
  <c r="I138" i="2"/>
  <c r="J138" i="2"/>
  <c r="D139" i="2"/>
  <c r="L139" i="2"/>
  <c r="E139" i="2"/>
  <c r="G139" i="2"/>
  <c r="I139" i="2"/>
  <c r="K139" i="2"/>
  <c r="D140" i="2"/>
  <c r="H140" i="2"/>
  <c r="E140" i="2"/>
  <c r="F140" i="2"/>
  <c r="J140" i="2"/>
  <c r="D141" i="2"/>
  <c r="I141" i="2"/>
  <c r="E141" i="2"/>
  <c r="L141" i="2"/>
  <c r="F141" i="2"/>
  <c r="H141" i="2"/>
  <c r="J141" i="2"/>
  <c r="K141" i="2"/>
  <c r="D142" i="2"/>
  <c r="J142" i="2"/>
  <c r="E142" i="2"/>
  <c r="G142" i="2"/>
  <c r="I142" i="2"/>
  <c r="L142" i="2"/>
  <c r="D143" i="2"/>
  <c r="H143" i="2"/>
  <c r="E143" i="2"/>
  <c r="F143" i="2"/>
  <c r="G143" i="2"/>
  <c r="D144" i="2"/>
  <c r="E144" i="2"/>
  <c r="L144" i="2"/>
  <c r="F144" i="2"/>
  <c r="H144" i="2"/>
  <c r="I144" i="2"/>
  <c r="J144" i="2"/>
  <c r="D145" i="2"/>
  <c r="K145" i="2"/>
  <c r="E145" i="2"/>
  <c r="G145" i="2"/>
  <c r="H145" i="2"/>
  <c r="J145" i="2"/>
  <c r="L145" i="2"/>
  <c r="D146" i="2"/>
  <c r="E146" i="2"/>
  <c r="G146" i="2"/>
  <c r="D147" i="2"/>
  <c r="F147" i="2"/>
  <c r="E147" i="2"/>
  <c r="G147" i="2"/>
  <c r="H147" i="2"/>
  <c r="I147" i="2"/>
  <c r="J147" i="2"/>
  <c r="D148" i="2"/>
  <c r="H148" i="2"/>
  <c r="E148" i="2"/>
  <c r="G148" i="2"/>
  <c r="K148" i="2"/>
  <c r="D149" i="2"/>
  <c r="I149" i="2"/>
  <c r="E149" i="2"/>
  <c r="F149" i="2"/>
  <c r="J149" i="2"/>
  <c r="D150" i="2"/>
  <c r="J150" i="2"/>
  <c r="E150" i="2"/>
  <c r="G150" i="2"/>
  <c r="F150" i="2"/>
  <c r="H150" i="2"/>
  <c r="I150" i="2"/>
  <c r="K150" i="2"/>
  <c r="D151" i="2"/>
  <c r="F151" i="2"/>
  <c r="E151" i="2"/>
  <c r="K151" i="2"/>
  <c r="I151" i="2"/>
  <c r="L151" i="2"/>
  <c r="D152" i="2"/>
  <c r="E152" i="2"/>
  <c r="F152" i="2"/>
  <c r="H152" i="2"/>
  <c r="I152" i="2"/>
  <c r="J152" i="2"/>
  <c r="D153" i="2"/>
  <c r="J153" i="2"/>
  <c r="E153" i="2"/>
  <c r="G153" i="2"/>
  <c r="H153" i="2"/>
  <c r="I153" i="2"/>
  <c r="K153" i="2"/>
  <c r="L153" i="2"/>
  <c r="D154" i="2"/>
  <c r="F154" i="2"/>
  <c r="E154" i="2"/>
  <c r="G154" i="2"/>
  <c r="H154" i="2"/>
  <c r="I154" i="2"/>
  <c r="J154" i="2"/>
  <c r="K154" i="2"/>
  <c r="L154" i="2"/>
  <c r="D155" i="2"/>
  <c r="E155" i="2"/>
  <c r="G155" i="2"/>
  <c r="D156" i="2"/>
  <c r="H156" i="2"/>
  <c r="E156" i="2"/>
  <c r="G156" i="2"/>
  <c r="I156" i="2"/>
  <c r="J156" i="2"/>
  <c r="D157" i="2"/>
  <c r="I157" i="2"/>
  <c r="E157" i="2"/>
  <c r="G157" i="2"/>
  <c r="K157" i="2"/>
  <c r="D158" i="2"/>
  <c r="F158" i="2"/>
  <c r="E158" i="2"/>
  <c r="G158" i="2"/>
  <c r="L158" i="2"/>
  <c r="D159" i="2"/>
  <c r="H159" i="2"/>
  <c r="E159" i="2"/>
  <c r="F159" i="2"/>
  <c r="G159" i="2"/>
  <c r="I159" i="2"/>
  <c r="J159" i="2"/>
  <c r="D160" i="2"/>
  <c r="I160" i="2"/>
  <c r="E160" i="2"/>
  <c r="F160" i="2"/>
  <c r="G160" i="2"/>
  <c r="H160" i="2"/>
  <c r="L160" i="2"/>
  <c r="D161" i="2"/>
  <c r="J161" i="2"/>
  <c r="E161" i="2"/>
  <c r="G161" i="2"/>
  <c r="H161" i="2"/>
  <c r="I161" i="2"/>
  <c r="D162" i="2"/>
  <c r="I162" i="2"/>
  <c r="E162" i="2"/>
  <c r="K162" i="2"/>
  <c r="F162" i="2"/>
  <c r="H162" i="2"/>
  <c r="J162" i="2"/>
  <c r="L162" i="2"/>
  <c r="D163" i="2"/>
  <c r="E163" i="2"/>
  <c r="F163" i="2"/>
  <c r="G163" i="2"/>
  <c r="H163" i="2"/>
  <c r="I163" i="2"/>
  <c r="J163" i="2"/>
  <c r="K163" i="2"/>
  <c r="D164" i="2"/>
  <c r="E164" i="2"/>
  <c r="G164" i="2"/>
  <c r="H164" i="2"/>
  <c r="J164" i="2"/>
  <c r="D165" i="2"/>
  <c r="F165" i="2"/>
  <c r="E165" i="2"/>
  <c r="I165" i="2"/>
  <c r="K165" i="2"/>
  <c r="D166" i="2"/>
  <c r="E166" i="2"/>
  <c r="G166" i="2"/>
  <c r="F166" i="2"/>
  <c r="J166" i="2"/>
  <c r="L166" i="2"/>
  <c r="D167" i="2"/>
  <c r="H167" i="2"/>
  <c r="E167" i="2"/>
  <c r="F167" i="2"/>
  <c r="G167" i="2"/>
  <c r="I167" i="2"/>
  <c r="J167" i="2"/>
  <c r="K167" i="2"/>
  <c r="D168" i="2"/>
  <c r="E168" i="2"/>
  <c r="F168" i="2"/>
  <c r="G168" i="2"/>
  <c r="H168" i="2"/>
  <c r="L168" i="2"/>
  <c r="D169" i="2"/>
  <c r="J169" i="2"/>
  <c r="E169" i="2"/>
  <c r="G169" i="2"/>
  <c r="H169" i="2"/>
  <c r="I169" i="2"/>
  <c r="D170" i="2"/>
  <c r="I170" i="2"/>
  <c r="E170" i="2"/>
  <c r="K170" i="2"/>
  <c r="F170" i="2"/>
  <c r="H170" i="2"/>
  <c r="J170" i="2"/>
  <c r="L170" i="2"/>
  <c r="D171" i="2"/>
  <c r="E171" i="2"/>
  <c r="F171" i="2"/>
  <c r="G171" i="2"/>
  <c r="H171" i="2"/>
  <c r="I171" i="2"/>
  <c r="J171" i="2"/>
  <c r="K171" i="2"/>
  <c r="D172" i="2"/>
  <c r="E172" i="2"/>
  <c r="G172" i="2"/>
  <c r="H172" i="2"/>
  <c r="D173" i="2"/>
  <c r="F173" i="2"/>
  <c r="E173" i="2"/>
  <c r="I173" i="2"/>
  <c r="D174" i="2"/>
  <c r="I174" i="2"/>
  <c r="E174" i="2"/>
  <c r="G174" i="2"/>
  <c r="F174" i="2"/>
  <c r="L174" i="2"/>
  <c r="D175" i="2"/>
  <c r="H175" i="2"/>
  <c r="E175" i="2"/>
  <c r="G175" i="2"/>
  <c r="F175" i="2"/>
  <c r="I175" i="2"/>
  <c r="J175" i="2"/>
  <c r="D176" i="2"/>
  <c r="E176" i="2"/>
  <c r="F176" i="2"/>
  <c r="G176" i="2"/>
  <c r="H176" i="2"/>
  <c r="J176" i="2"/>
  <c r="L176" i="2"/>
  <c r="D177" i="2"/>
  <c r="J177" i="2"/>
  <c r="E177" i="2"/>
  <c r="G177" i="2"/>
  <c r="H177" i="2"/>
  <c r="I177" i="2"/>
  <c r="K177" i="2"/>
  <c r="D178" i="2"/>
  <c r="I178" i="2"/>
  <c r="E178" i="2"/>
  <c r="H178" i="2"/>
  <c r="J178" i="2"/>
  <c r="D179" i="2"/>
  <c r="E179" i="2"/>
  <c r="F179" i="2"/>
  <c r="H179" i="2"/>
  <c r="I179" i="2"/>
  <c r="J179" i="2"/>
  <c r="D180" i="2"/>
  <c r="I180" i="2"/>
  <c r="E180" i="2"/>
  <c r="F180" i="2"/>
  <c r="G180" i="2"/>
  <c r="H180" i="2"/>
  <c r="J180" i="2"/>
  <c r="K180" i="2"/>
  <c r="D181" i="2"/>
  <c r="E181" i="2"/>
  <c r="G181" i="2"/>
  <c r="I181" i="2"/>
  <c r="D182" i="2"/>
  <c r="I182" i="2"/>
  <c r="E182" i="2"/>
  <c r="F182" i="2"/>
  <c r="D183" i="2"/>
  <c r="H183" i="2"/>
  <c r="E183" i="2"/>
  <c r="F183" i="2"/>
  <c r="G183" i="2"/>
  <c r="I183" i="2"/>
  <c r="J183" i="2"/>
  <c r="K183" i="2"/>
  <c r="D184" i="2"/>
  <c r="F184" i="2"/>
  <c r="E184" i="2"/>
  <c r="G184" i="2"/>
  <c r="H184" i="2"/>
  <c r="D185" i="2"/>
  <c r="J185" i="2"/>
  <c r="E185" i="2"/>
  <c r="H185" i="2"/>
  <c r="I185" i="2"/>
  <c r="D186" i="2"/>
  <c r="F186" i="2"/>
  <c r="E186" i="2"/>
  <c r="H186" i="2"/>
  <c r="D187" i="2"/>
  <c r="E187" i="2"/>
  <c r="L187" i="2"/>
  <c r="F187" i="2"/>
  <c r="H187" i="2"/>
  <c r="I187" i="2"/>
  <c r="J187" i="2"/>
  <c r="D188" i="2"/>
  <c r="E188" i="2"/>
  <c r="G188" i="2"/>
  <c r="D189" i="2"/>
  <c r="H189" i="2"/>
  <c r="E189" i="2"/>
  <c r="G189" i="2"/>
  <c r="I189" i="2"/>
  <c r="D190" i="2"/>
  <c r="H190" i="2"/>
  <c r="E190" i="2"/>
  <c r="F190" i="2"/>
  <c r="J190" i="2"/>
  <c r="D191" i="2"/>
  <c r="H191" i="2"/>
  <c r="E191" i="2"/>
  <c r="L191" i="2"/>
  <c r="F191" i="2"/>
  <c r="I191" i="2"/>
  <c r="J191" i="2"/>
  <c r="D192" i="2"/>
  <c r="I192" i="2"/>
  <c r="E192" i="2"/>
  <c r="F192" i="2"/>
  <c r="G192" i="2"/>
  <c r="J192" i="2"/>
  <c r="K192" i="2"/>
  <c r="D193" i="2"/>
  <c r="E193" i="2"/>
  <c r="K193" i="2"/>
  <c r="H193" i="2"/>
  <c r="I193" i="2"/>
  <c r="D194" i="2"/>
  <c r="I194" i="2"/>
  <c r="E194" i="2"/>
  <c r="F194" i="2"/>
  <c r="H194" i="2"/>
  <c r="L194" i="2"/>
  <c r="D195" i="2"/>
  <c r="E195" i="2"/>
  <c r="L195" i="2"/>
  <c r="F195" i="2"/>
  <c r="G195" i="2"/>
  <c r="H195" i="2"/>
  <c r="I195" i="2"/>
  <c r="J195" i="2"/>
  <c r="K195" i="2"/>
  <c r="D196" i="2"/>
  <c r="I196" i="2"/>
  <c r="E196" i="2"/>
  <c r="F196" i="2"/>
  <c r="G196" i="2"/>
  <c r="J196" i="2"/>
  <c r="K196" i="2"/>
  <c r="D197" i="2"/>
  <c r="E197" i="2"/>
  <c r="H197" i="2"/>
  <c r="I197" i="2"/>
  <c r="K197" i="2"/>
  <c r="D198" i="2"/>
  <c r="I198" i="2"/>
  <c r="E198" i="2"/>
  <c r="F198" i="2"/>
  <c r="H198" i="2"/>
  <c r="L198" i="2"/>
  <c r="D199" i="2"/>
  <c r="H199" i="2"/>
  <c r="E199" i="2"/>
  <c r="L199" i="2"/>
  <c r="F199" i="2"/>
  <c r="G199" i="2"/>
  <c r="I199" i="2"/>
  <c r="J199" i="2"/>
  <c r="K199" i="2"/>
  <c r="D200" i="2"/>
  <c r="I200" i="2"/>
  <c r="E200" i="2"/>
  <c r="F200" i="2"/>
  <c r="G200" i="2"/>
  <c r="K200" i="2"/>
  <c r="L200" i="2"/>
  <c r="D201" i="2"/>
  <c r="E201" i="2"/>
  <c r="G201" i="2"/>
  <c r="H201" i="2"/>
  <c r="I201" i="2"/>
  <c r="K201" i="2"/>
  <c r="L201" i="2"/>
  <c r="D202" i="2"/>
  <c r="E202" i="2"/>
  <c r="H202" i="2"/>
  <c r="I202" i="2"/>
  <c r="D203" i="2"/>
  <c r="E203" i="2"/>
  <c r="L203" i="2"/>
  <c r="F203" i="2"/>
  <c r="G203" i="2"/>
  <c r="H203" i="2"/>
  <c r="I203" i="2"/>
  <c r="J203" i="2"/>
  <c r="K203" i="2"/>
  <c r="D204" i="2"/>
  <c r="I204" i="2"/>
  <c r="E204" i="2"/>
  <c r="F204" i="2"/>
  <c r="G204" i="2"/>
  <c r="K204" i="2"/>
  <c r="L204" i="2"/>
  <c r="D205" i="2"/>
  <c r="E205" i="2"/>
  <c r="G205" i="2"/>
  <c r="H205" i="2"/>
  <c r="I205" i="2"/>
  <c r="K205" i="2"/>
  <c r="L205" i="2"/>
  <c r="D206" i="2"/>
  <c r="J206" i="2"/>
  <c r="E206" i="2"/>
  <c r="F206" i="2"/>
  <c r="H206" i="2"/>
  <c r="D207" i="2"/>
  <c r="H207" i="2"/>
  <c r="E207" i="2"/>
  <c r="L207" i="2"/>
  <c r="F207" i="2"/>
  <c r="G207" i="2"/>
  <c r="I207" i="2"/>
  <c r="J207" i="2"/>
  <c r="K207" i="2"/>
  <c r="D208" i="2"/>
  <c r="E208" i="2"/>
  <c r="F208" i="2"/>
  <c r="G208" i="2"/>
  <c r="H208" i="2"/>
  <c r="L208" i="2"/>
  <c r="D209" i="2"/>
  <c r="E209" i="2"/>
  <c r="G209" i="2"/>
  <c r="H209" i="2"/>
  <c r="I209" i="2"/>
  <c r="K209" i="2"/>
  <c r="D210" i="2"/>
  <c r="H210" i="2"/>
  <c r="E210" i="2"/>
  <c r="F210" i="2"/>
  <c r="I210" i="2"/>
  <c r="D211" i="2"/>
  <c r="E211" i="2"/>
  <c r="F211" i="2"/>
  <c r="H211" i="2"/>
  <c r="I211" i="2"/>
  <c r="J211" i="2"/>
  <c r="K211" i="2"/>
  <c r="D212" i="2"/>
  <c r="F212" i="2"/>
  <c r="E212" i="2"/>
  <c r="G212" i="2"/>
  <c r="D213" i="2"/>
  <c r="E213" i="2"/>
  <c r="G213" i="2"/>
  <c r="H213" i="2"/>
  <c r="I213" i="2"/>
  <c r="K213" i="2"/>
  <c r="L213" i="2"/>
  <c r="D214" i="2"/>
  <c r="H214" i="2"/>
  <c r="E214" i="2"/>
  <c r="F214" i="2"/>
  <c r="I214" i="2"/>
  <c r="D215" i="2"/>
  <c r="H215" i="2"/>
  <c r="E215" i="2"/>
  <c r="L215" i="2"/>
  <c r="F215" i="2"/>
  <c r="I215" i="2"/>
  <c r="J215" i="2"/>
  <c r="D216" i="2"/>
  <c r="E216" i="2"/>
  <c r="F216" i="2"/>
  <c r="G216" i="2"/>
  <c r="H216" i="2"/>
  <c r="J216" i="2"/>
  <c r="L216" i="2"/>
  <c r="D217" i="2"/>
  <c r="E217" i="2"/>
  <c r="H217" i="2"/>
  <c r="I217" i="2"/>
  <c r="D218" i="2"/>
  <c r="E218" i="2"/>
  <c r="D219" i="2"/>
  <c r="E219" i="2"/>
  <c r="F219" i="2"/>
  <c r="H219" i="2"/>
  <c r="I219" i="2"/>
  <c r="J219" i="2"/>
  <c r="K219" i="2"/>
  <c r="D220" i="2"/>
  <c r="E220" i="2"/>
  <c r="F220" i="2"/>
  <c r="G220" i="2"/>
  <c r="H220" i="2"/>
  <c r="D221" i="2"/>
  <c r="H221" i="2"/>
  <c r="E221" i="2"/>
  <c r="K221" i="2"/>
  <c r="D222" i="2"/>
  <c r="F222" i="2"/>
  <c r="E222" i="2"/>
  <c r="L222" i="2"/>
  <c r="D223" i="2"/>
  <c r="H223" i="2"/>
  <c r="E223" i="2"/>
  <c r="F223" i="2"/>
  <c r="I223" i="2"/>
  <c r="J223" i="2"/>
  <c r="K223" i="2"/>
  <c r="D224" i="2"/>
  <c r="I224" i="2"/>
  <c r="E224" i="2"/>
  <c r="F224" i="2"/>
  <c r="D225" i="2"/>
  <c r="E225" i="2"/>
  <c r="G225" i="2"/>
  <c r="H225" i="2"/>
  <c r="I225" i="2"/>
  <c r="K225" i="2"/>
  <c r="L225" i="2"/>
  <c r="D226" i="2"/>
  <c r="I226" i="2"/>
  <c r="E226" i="2"/>
  <c r="F226" i="2"/>
  <c r="G226" i="2"/>
  <c r="H226" i="2"/>
  <c r="D227" i="2"/>
  <c r="E227" i="2"/>
  <c r="F227" i="2"/>
  <c r="G227" i="2"/>
  <c r="H227" i="2"/>
  <c r="I227" i="2"/>
  <c r="J227" i="2"/>
  <c r="D228" i="2"/>
  <c r="H228" i="2"/>
  <c r="E228" i="2"/>
  <c r="F228" i="2"/>
  <c r="G228" i="2"/>
  <c r="J228" i="2"/>
  <c r="K228" i="2"/>
  <c r="L228" i="2"/>
  <c r="D229" i="2"/>
  <c r="E229" i="2"/>
  <c r="G229" i="2"/>
  <c r="F229" i="2"/>
  <c r="H229" i="2"/>
  <c r="I229" i="2"/>
  <c r="J229" i="2"/>
  <c r="K229" i="2"/>
  <c r="D230" i="2"/>
  <c r="H230" i="2"/>
  <c r="E230" i="2"/>
  <c r="G230" i="2"/>
  <c r="J230" i="2"/>
  <c r="L230" i="2"/>
  <c r="D231" i="2"/>
  <c r="I231" i="2"/>
  <c r="E231" i="2"/>
  <c r="K231" i="2"/>
  <c r="F231" i="2"/>
  <c r="G231" i="2"/>
  <c r="H231" i="2"/>
  <c r="D232" i="2"/>
  <c r="J232" i="2"/>
  <c r="E232" i="2"/>
  <c r="F232" i="2"/>
  <c r="G232" i="2"/>
  <c r="H232" i="2"/>
  <c r="I232" i="2"/>
  <c r="K232" i="2"/>
  <c r="L232" i="2"/>
  <c r="D233" i="2"/>
  <c r="E233" i="2"/>
  <c r="G233" i="2"/>
  <c r="L233" i="2"/>
  <c r="D234" i="2"/>
  <c r="H234" i="2"/>
  <c r="E234" i="2"/>
  <c r="F234" i="2"/>
  <c r="J234" i="2"/>
  <c r="D235" i="2"/>
  <c r="I235" i="2"/>
  <c r="E235" i="2"/>
  <c r="F235" i="2"/>
  <c r="G235" i="2"/>
  <c r="H235" i="2"/>
  <c r="L235" i="2"/>
  <c r="D236" i="2"/>
  <c r="J236" i="2"/>
  <c r="E236" i="2"/>
  <c r="G236" i="2"/>
  <c r="H236" i="2"/>
  <c r="I236" i="2"/>
  <c r="D237" i="2"/>
  <c r="E237" i="2"/>
  <c r="K237" i="2"/>
  <c r="F237" i="2"/>
  <c r="H237" i="2"/>
  <c r="I237" i="2"/>
  <c r="J237" i="2"/>
  <c r="D238" i="2"/>
  <c r="E238" i="2"/>
  <c r="L238" i="2"/>
  <c r="F238" i="2"/>
  <c r="G238" i="2"/>
  <c r="H238" i="2"/>
  <c r="I238" i="2"/>
  <c r="J238" i="2"/>
  <c r="K238" i="2"/>
  <c r="D239" i="2"/>
  <c r="K239" i="2"/>
  <c r="E239" i="2"/>
  <c r="G239" i="2"/>
  <c r="J239" i="2"/>
  <c r="L239" i="2"/>
  <c r="D240" i="2"/>
  <c r="F240" i="2"/>
  <c r="E240" i="2"/>
  <c r="L240" i="2"/>
  <c r="I240" i="2"/>
  <c r="K240" i="2"/>
  <c r="D241" i="2"/>
  <c r="E241" i="2"/>
  <c r="G241" i="2"/>
  <c r="L241" i="2"/>
  <c r="D242" i="2"/>
  <c r="H242" i="2"/>
  <c r="E242" i="2"/>
  <c r="F242" i="2"/>
  <c r="J242" i="2"/>
  <c r="D243" i="2"/>
  <c r="I243" i="2"/>
  <c r="E243" i="2"/>
  <c r="F243" i="2"/>
  <c r="G243" i="2"/>
  <c r="H243" i="2"/>
  <c r="L243" i="2"/>
  <c r="D244" i="2"/>
  <c r="J244" i="2"/>
  <c r="E244" i="2"/>
  <c r="G244" i="2"/>
  <c r="H244" i="2"/>
  <c r="I244" i="2"/>
  <c r="D245" i="2"/>
  <c r="E245" i="2"/>
  <c r="K245" i="2"/>
  <c r="F245" i="2"/>
  <c r="H245" i="2"/>
  <c r="I245" i="2"/>
  <c r="J245" i="2"/>
  <c r="D246" i="2"/>
  <c r="E246" i="2"/>
  <c r="L246" i="2"/>
  <c r="F246" i="2"/>
  <c r="G246" i="2"/>
  <c r="H246" i="2"/>
  <c r="I246" i="2"/>
  <c r="J246" i="2"/>
  <c r="K246" i="2"/>
  <c r="D247" i="2"/>
  <c r="E247" i="2"/>
  <c r="G247" i="2"/>
  <c r="H247" i="2"/>
  <c r="D248" i="2"/>
  <c r="F248" i="2"/>
  <c r="E248" i="2"/>
  <c r="I248" i="2"/>
  <c r="K248" i="2"/>
  <c r="D249" i="2"/>
  <c r="F249" i="2"/>
  <c r="E249" i="2"/>
  <c r="G249" i="2"/>
  <c r="J249" i="2"/>
  <c r="L249" i="2"/>
  <c r="D250" i="2"/>
  <c r="H250" i="2"/>
  <c r="E250" i="2"/>
  <c r="G250" i="2"/>
  <c r="F250" i="2"/>
  <c r="J250" i="2"/>
  <c r="K250" i="2"/>
  <c r="D251" i="2"/>
  <c r="E251" i="2"/>
  <c r="F251" i="2"/>
  <c r="G251" i="2"/>
  <c r="H251" i="2"/>
  <c r="L251" i="2"/>
  <c r="D252" i="2"/>
  <c r="J252" i="2"/>
  <c r="E252" i="2"/>
  <c r="G252" i="2"/>
  <c r="H252" i="2"/>
  <c r="I252" i="2"/>
  <c r="D253" i="2"/>
  <c r="E253" i="2"/>
  <c r="K253" i="2"/>
  <c r="F253" i="2"/>
  <c r="H253" i="2"/>
  <c r="I253" i="2"/>
  <c r="J253" i="2"/>
  <c r="D254" i="2"/>
  <c r="E254" i="2"/>
  <c r="L254" i="2"/>
  <c r="F254" i="2"/>
  <c r="G254" i="2"/>
  <c r="H254" i="2"/>
  <c r="I254" i="2"/>
  <c r="J254" i="2"/>
  <c r="K254" i="2"/>
  <c r="D255" i="2"/>
  <c r="E255" i="2"/>
  <c r="G255" i="2"/>
  <c r="H255" i="2"/>
  <c r="D256" i="2"/>
  <c r="F256" i="2"/>
  <c r="E256" i="2"/>
  <c r="I256" i="2"/>
  <c r="K256" i="2"/>
  <c r="D257" i="2"/>
  <c r="F257" i="2"/>
  <c r="E257" i="2"/>
  <c r="G257" i="2"/>
  <c r="J257" i="2"/>
  <c r="L257" i="2"/>
  <c r="D258" i="2"/>
  <c r="H258" i="2"/>
  <c r="E258" i="2"/>
  <c r="G258" i="2"/>
  <c r="F258" i="2"/>
  <c r="J258" i="2"/>
  <c r="K258" i="2"/>
  <c r="D259" i="2"/>
  <c r="E259" i="2"/>
  <c r="F259" i="2"/>
  <c r="G259" i="2"/>
  <c r="H259" i="2"/>
  <c r="L259" i="2"/>
  <c r="D260" i="2"/>
  <c r="J260" i="2"/>
  <c r="E260" i="2"/>
  <c r="G260" i="2"/>
  <c r="H260" i="2"/>
  <c r="I260" i="2"/>
  <c r="D261" i="2"/>
  <c r="E261" i="2"/>
  <c r="K261" i="2"/>
  <c r="F261" i="2"/>
  <c r="H261" i="2"/>
  <c r="I261" i="2"/>
  <c r="J261" i="2"/>
  <c r="D262" i="2"/>
  <c r="E262" i="2"/>
  <c r="L262" i="2"/>
  <c r="F262" i="2"/>
  <c r="G262" i="2"/>
  <c r="H262" i="2"/>
  <c r="I262" i="2"/>
  <c r="J262" i="2"/>
  <c r="K262" i="2"/>
  <c r="D263" i="2"/>
  <c r="E263" i="2"/>
  <c r="G263" i="2"/>
  <c r="H263" i="2"/>
  <c r="D264" i="2"/>
  <c r="F264" i="2"/>
  <c r="E264" i="2"/>
  <c r="I264" i="2"/>
  <c r="K264" i="2"/>
  <c r="D265" i="2"/>
  <c r="F265" i="2"/>
  <c r="E265" i="2"/>
  <c r="G265" i="2"/>
  <c r="J265" i="2"/>
  <c r="L265" i="2"/>
  <c r="D266" i="2"/>
  <c r="H266" i="2"/>
  <c r="E266" i="2"/>
  <c r="G266" i="2"/>
  <c r="F266" i="2"/>
  <c r="J266" i="2"/>
  <c r="K266" i="2"/>
  <c r="D267" i="2"/>
  <c r="F267" i="2"/>
  <c r="E267" i="2"/>
  <c r="G267" i="2"/>
  <c r="H267" i="2"/>
  <c r="L267" i="2"/>
  <c r="D268" i="2"/>
  <c r="J268" i="2"/>
  <c r="E268" i="2"/>
  <c r="G268" i="2"/>
  <c r="H268" i="2"/>
  <c r="I268" i="2"/>
  <c r="D269" i="2"/>
  <c r="E269" i="2"/>
  <c r="K269" i="2"/>
  <c r="F269" i="2"/>
  <c r="H269" i="2"/>
  <c r="I269" i="2"/>
  <c r="J269" i="2"/>
  <c r="D270" i="2"/>
  <c r="E270" i="2"/>
  <c r="L270" i="2"/>
  <c r="F270" i="2"/>
  <c r="G270" i="2"/>
  <c r="H270" i="2"/>
  <c r="I270" i="2"/>
  <c r="J270" i="2"/>
  <c r="K270" i="2"/>
  <c r="D271" i="2"/>
  <c r="E271" i="2"/>
  <c r="G271" i="2"/>
  <c r="D272" i="2"/>
  <c r="E272" i="2"/>
  <c r="D273" i="2"/>
  <c r="E273" i="2"/>
  <c r="D274" i="2"/>
  <c r="H274" i="2"/>
  <c r="E274" i="2"/>
  <c r="F274" i="2"/>
  <c r="J274" i="2"/>
  <c r="D275" i="2"/>
  <c r="E275" i="2"/>
  <c r="G275" i="2"/>
  <c r="D276" i="2"/>
  <c r="J276" i="2"/>
  <c r="E276" i="2"/>
  <c r="G276" i="2"/>
  <c r="H276" i="2"/>
  <c r="I276" i="2"/>
  <c r="D277" i="2"/>
  <c r="E277" i="2"/>
  <c r="F277" i="2"/>
  <c r="H277" i="2"/>
  <c r="I277" i="2"/>
  <c r="J277" i="2"/>
  <c r="D278" i="2"/>
  <c r="E278" i="2"/>
  <c r="L278" i="2"/>
  <c r="F278" i="2"/>
  <c r="G278" i="2"/>
  <c r="H278" i="2"/>
  <c r="I278" i="2"/>
  <c r="J278" i="2"/>
  <c r="K278" i="2"/>
  <c r="D279" i="2"/>
  <c r="E279" i="2"/>
  <c r="G279" i="2"/>
  <c r="H279" i="2"/>
  <c r="J279" i="2"/>
  <c r="K279" i="2"/>
  <c r="L279" i="2"/>
  <c r="D280" i="2"/>
  <c r="H280" i="2"/>
  <c r="E280" i="2"/>
  <c r="I280" i="2"/>
  <c r="K280" i="2"/>
  <c r="L280" i="2"/>
  <c r="D281" i="2"/>
  <c r="H281" i="2"/>
  <c r="E281" i="2"/>
  <c r="F281" i="2"/>
  <c r="I281" i="2"/>
  <c r="J281" i="2"/>
  <c r="D282" i="2"/>
  <c r="H282" i="2"/>
  <c r="E282" i="2"/>
  <c r="L282" i="2"/>
  <c r="F282" i="2"/>
  <c r="J282" i="2"/>
  <c r="D283" i="2"/>
  <c r="E283" i="2"/>
  <c r="G283" i="2"/>
  <c r="D284" i="2"/>
  <c r="E284" i="2"/>
  <c r="G284" i="2"/>
  <c r="H284" i="2"/>
  <c r="I284" i="2"/>
  <c r="L284" i="2"/>
  <c r="D285" i="2"/>
  <c r="E285" i="2"/>
  <c r="F285" i="2"/>
  <c r="H285" i="2"/>
  <c r="I285" i="2"/>
  <c r="J285" i="2"/>
  <c r="D286" i="2"/>
  <c r="E286" i="2"/>
  <c r="L286" i="2"/>
  <c r="F286" i="2"/>
  <c r="G286" i="2"/>
  <c r="H286" i="2"/>
  <c r="I286" i="2"/>
  <c r="J286" i="2"/>
  <c r="K286" i="2"/>
  <c r="D287" i="2"/>
  <c r="E287" i="2"/>
  <c r="G287" i="2"/>
  <c r="H287" i="2"/>
  <c r="J287" i="2"/>
  <c r="K287" i="2"/>
  <c r="D288" i="2"/>
  <c r="E288" i="2"/>
  <c r="H288" i="2"/>
  <c r="I288" i="2"/>
  <c r="D289" i="2"/>
  <c r="H289" i="2"/>
  <c r="E289" i="2"/>
  <c r="F289" i="2"/>
  <c r="D290" i="2"/>
  <c r="H290" i="2"/>
  <c r="E290" i="2"/>
  <c r="L290" i="2"/>
  <c r="F290" i="2"/>
  <c r="G290" i="2"/>
  <c r="J290" i="2"/>
  <c r="K290" i="2"/>
  <c r="D291" i="2"/>
  <c r="E291" i="2"/>
  <c r="F291" i="2"/>
  <c r="G291" i="2"/>
  <c r="H291" i="2"/>
  <c r="K291" i="2"/>
  <c r="L291" i="2"/>
  <c r="D292" i="2"/>
  <c r="E292" i="2"/>
  <c r="G292" i="2"/>
  <c r="H292" i="2"/>
  <c r="I292" i="2"/>
  <c r="D293" i="2"/>
  <c r="E293" i="2"/>
  <c r="F293" i="2"/>
  <c r="H293" i="2"/>
  <c r="I293" i="2"/>
  <c r="J293" i="2"/>
  <c r="D294" i="2"/>
  <c r="E294" i="2"/>
  <c r="L294" i="2"/>
  <c r="F294" i="2"/>
  <c r="G294" i="2"/>
  <c r="H294" i="2"/>
  <c r="I294" i="2"/>
  <c r="J294" i="2"/>
  <c r="K294" i="2"/>
  <c r="D295" i="2"/>
  <c r="E295" i="2"/>
  <c r="G295" i="2"/>
  <c r="H295" i="2"/>
  <c r="L295" i="2"/>
  <c r="D296" i="2"/>
  <c r="E296" i="2"/>
  <c r="D297" i="2"/>
  <c r="H297" i="2"/>
  <c r="E297" i="2"/>
  <c r="D298" i="2"/>
  <c r="H298" i="2"/>
  <c r="E298" i="2"/>
  <c r="L298" i="2"/>
  <c r="F298" i="2"/>
  <c r="J298" i="2"/>
  <c r="K298" i="2"/>
  <c r="D299" i="2"/>
  <c r="E299" i="2"/>
  <c r="F299" i="2"/>
  <c r="G299" i="2"/>
  <c r="H299" i="2"/>
  <c r="D300" i="2"/>
  <c r="E300" i="2"/>
  <c r="G300" i="2"/>
  <c r="D301" i="2"/>
  <c r="E301" i="2"/>
  <c r="F301" i="2"/>
  <c r="H301" i="2"/>
  <c r="I301" i="2"/>
  <c r="J301" i="2"/>
  <c r="D302" i="2"/>
  <c r="E302" i="2"/>
  <c r="L302" i="2"/>
  <c r="F302" i="2"/>
  <c r="G302" i="2"/>
  <c r="H302" i="2"/>
  <c r="I302" i="2"/>
  <c r="J302" i="2"/>
  <c r="K302" i="2"/>
  <c r="D303" i="2"/>
  <c r="E303" i="2"/>
  <c r="G303" i="2"/>
  <c r="D304" i="2"/>
  <c r="E304" i="2"/>
  <c r="G304" i="2"/>
  <c r="H304" i="2"/>
  <c r="I304" i="2"/>
  <c r="K304" i="2"/>
  <c r="L304" i="2"/>
  <c r="D305" i="2"/>
  <c r="J305" i="2"/>
  <c r="E305" i="2"/>
  <c r="G305" i="2"/>
  <c r="F305" i="2"/>
  <c r="H305" i="2"/>
  <c r="I305" i="2"/>
  <c r="L305" i="2"/>
  <c r="D306" i="2"/>
  <c r="H306" i="2"/>
  <c r="E306" i="2"/>
  <c r="F306" i="2"/>
  <c r="G306" i="2"/>
  <c r="I306" i="2"/>
  <c r="J306" i="2"/>
  <c r="K306" i="2"/>
  <c r="L306" i="2"/>
  <c r="D307" i="2"/>
  <c r="I307" i="2"/>
  <c r="E307" i="2"/>
  <c r="G307" i="2"/>
  <c r="F307" i="2"/>
  <c r="D308" i="2"/>
  <c r="J308" i="2"/>
  <c r="E308" i="2"/>
  <c r="G308" i="2"/>
  <c r="H308" i="2"/>
  <c r="I308" i="2"/>
  <c r="D309" i="2"/>
  <c r="F309" i="2"/>
  <c r="E309" i="2"/>
  <c r="G309" i="2"/>
  <c r="D310" i="2"/>
  <c r="E310" i="2"/>
  <c r="L310" i="2"/>
  <c r="F310" i="2"/>
  <c r="H310" i="2"/>
  <c r="I310" i="2"/>
  <c r="J310" i="2"/>
  <c r="D311" i="2"/>
  <c r="I311" i="2"/>
  <c r="E311" i="2"/>
  <c r="F311" i="2"/>
  <c r="G311" i="2"/>
  <c r="H311" i="2"/>
  <c r="K311" i="2"/>
  <c r="L311" i="2"/>
  <c r="D312" i="2"/>
  <c r="F312" i="2"/>
  <c r="E312" i="2"/>
  <c r="L312" i="2"/>
  <c r="H312" i="2"/>
  <c r="I312" i="2"/>
  <c r="J312" i="2"/>
  <c r="K312" i="2"/>
  <c r="D313" i="2"/>
  <c r="F313" i="2"/>
  <c r="E313" i="2"/>
  <c r="G313" i="2"/>
  <c r="D314" i="2"/>
  <c r="H314" i="2"/>
  <c r="E314" i="2"/>
  <c r="K314" i="2"/>
  <c r="F314" i="2"/>
  <c r="G314" i="2"/>
  <c r="I314" i="2"/>
  <c r="L314" i="2"/>
  <c r="D315" i="2"/>
  <c r="I315" i="2"/>
  <c r="E315" i="2"/>
  <c r="F315" i="2"/>
  <c r="G315" i="2"/>
  <c r="H315" i="2"/>
  <c r="J315" i="2"/>
  <c r="K315" i="2"/>
  <c r="L315" i="2"/>
  <c r="D316" i="2"/>
  <c r="J316" i="2"/>
  <c r="E316" i="2"/>
  <c r="F316" i="2"/>
  <c r="D317" i="2"/>
  <c r="J317" i="2"/>
  <c r="E317" i="2"/>
  <c r="G317" i="2"/>
  <c r="H317" i="2"/>
  <c r="I317" i="2"/>
  <c r="D318" i="2"/>
  <c r="E318" i="2"/>
  <c r="L318" i="2"/>
  <c r="F318" i="2"/>
  <c r="G318" i="2"/>
  <c r="H318" i="2"/>
  <c r="I318" i="2"/>
  <c r="J318" i="2"/>
  <c r="K318" i="2"/>
  <c r="D319" i="2"/>
  <c r="F319" i="2"/>
  <c r="E319" i="2"/>
  <c r="G319" i="2"/>
  <c r="L319" i="2"/>
  <c r="D320" i="2"/>
  <c r="F320" i="2"/>
  <c r="E320" i="2"/>
  <c r="G320" i="2"/>
  <c r="H320" i="2"/>
  <c r="D321" i="2"/>
  <c r="E321" i="2"/>
  <c r="G321" i="2"/>
  <c r="F321" i="2"/>
  <c r="H321" i="2"/>
  <c r="I321" i="2"/>
  <c r="J321" i="2"/>
  <c r="K321" i="2"/>
  <c r="D322" i="2"/>
  <c r="H322" i="2"/>
  <c r="E322" i="2"/>
  <c r="G322" i="2"/>
  <c r="D323" i="2"/>
  <c r="I323" i="2"/>
  <c r="E323" i="2"/>
  <c r="K323" i="2"/>
  <c r="F323" i="2"/>
  <c r="G323" i="2"/>
  <c r="H323" i="2"/>
  <c r="L323" i="2"/>
  <c r="D324" i="2"/>
  <c r="J324" i="2"/>
  <c r="E324" i="2"/>
  <c r="F324" i="2"/>
  <c r="G324" i="2"/>
  <c r="H324" i="2"/>
  <c r="I324" i="2"/>
  <c r="K324" i="2"/>
  <c r="L324" i="2"/>
  <c r="D325" i="2"/>
  <c r="H325" i="2"/>
  <c r="E325" i="2"/>
  <c r="K325" i="2"/>
  <c r="F325" i="2"/>
  <c r="D326" i="2"/>
  <c r="E326" i="2"/>
  <c r="L326" i="2"/>
  <c r="F326" i="2"/>
  <c r="G326" i="2"/>
  <c r="H326" i="2"/>
  <c r="I326" i="2"/>
  <c r="J326" i="2"/>
  <c r="K326" i="2"/>
  <c r="D327" i="2"/>
  <c r="K327" i="2"/>
  <c r="E327" i="2"/>
  <c r="F327" i="2"/>
  <c r="G327" i="2"/>
  <c r="H327" i="2"/>
  <c r="I327" i="2"/>
  <c r="J327" i="2"/>
  <c r="L327" i="2"/>
  <c r="D328" i="2"/>
  <c r="F328" i="2"/>
  <c r="E328" i="2"/>
  <c r="G328" i="2"/>
  <c r="D329" i="2"/>
  <c r="I329" i="2"/>
  <c r="E329" i="2"/>
  <c r="G329" i="2"/>
  <c r="F329" i="2"/>
  <c r="H329" i="2"/>
  <c r="D330" i="2"/>
  <c r="H330" i="2"/>
  <c r="E330" i="2"/>
  <c r="L330" i="2"/>
  <c r="F330" i="2"/>
  <c r="I330" i="2"/>
  <c r="J330" i="2"/>
  <c r="K330" i="2"/>
  <c r="D331" i="2"/>
  <c r="I331" i="2"/>
  <c r="E331" i="2"/>
  <c r="G331" i="2"/>
  <c r="D332" i="2"/>
  <c r="H332" i="2"/>
  <c r="E332" i="2"/>
  <c r="F332" i="2"/>
  <c r="G332" i="2"/>
  <c r="J332" i="2"/>
  <c r="D333" i="2"/>
  <c r="I333" i="2"/>
  <c r="E333" i="2"/>
  <c r="F333" i="2"/>
  <c r="G333" i="2"/>
  <c r="H333" i="2"/>
  <c r="L333" i="2"/>
  <c r="D334" i="2"/>
  <c r="J334" i="2"/>
  <c r="E334" i="2"/>
  <c r="G334" i="2"/>
  <c r="H334" i="2"/>
  <c r="I334" i="2"/>
  <c r="D335" i="2"/>
  <c r="E335" i="2"/>
  <c r="K335" i="2"/>
  <c r="F335" i="2"/>
  <c r="H335" i="2"/>
  <c r="I335" i="2"/>
  <c r="J335" i="2"/>
  <c r="D336" i="2"/>
  <c r="E336" i="2"/>
  <c r="L336" i="2"/>
  <c r="F336" i="2"/>
  <c r="G336" i="2"/>
  <c r="H336" i="2"/>
  <c r="I336" i="2"/>
  <c r="J336" i="2"/>
  <c r="K336" i="2"/>
  <c r="D337" i="2"/>
  <c r="F337" i="2"/>
  <c r="E337" i="2"/>
  <c r="G337" i="2"/>
  <c r="G296" i="2"/>
  <c r="I283" i="2"/>
  <c r="J283" i="2"/>
  <c r="I275" i="2"/>
  <c r="J275" i="2"/>
  <c r="K275" i="2"/>
  <c r="L274" i="2"/>
  <c r="G273" i="2"/>
  <c r="K273" i="2"/>
  <c r="F272" i="2"/>
  <c r="H272" i="2"/>
  <c r="J272" i="2"/>
  <c r="F218" i="2"/>
  <c r="H218" i="2"/>
  <c r="I218" i="2"/>
  <c r="J218" i="2"/>
  <c r="L218" i="2"/>
  <c r="K337" i="2"/>
  <c r="L309" i="2"/>
  <c r="F303" i="2"/>
  <c r="I303" i="2"/>
  <c r="K300" i="2"/>
  <c r="F296" i="2"/>
  <c r="J296" i="2"/>
  <c r="K293" i="2"/>
  <c r="L293" i="2"/>
  <c r="G293" i="2"/>
  <c r="G289" i="2"/>
  <c r="K289" i="2"/>
  <c r="H273" i="2"/>
  <c r="I273" i="2"/>
  <c r="F271" i="2"/>
  <c r="I271" i="2"/>
  <c r="L337" i="2"/>
  <c r="J309" i="2"/>
  <c r="J300" i="2"/>
  <c r="F300" i="2"/>
  <c r="G288" i="2"/>
  <c r="L283" i="2"/>
  <c r="L264" i="2"/>
  <c r="G264" i="2"/>
  <c r="L256" i="2"/>
  <c r="G256" i="2"/>
  <c r="L248" i="2"/>
  <c r="G248" i="2"/>
  <c r="F233" i="2"/>
  <c r="H233" i="2"/>
  <c r="I233" i="2"/>
  <c r="J233" i="2"/>
  <c r="I337" i="2"/>
  <c r="G335" i="2"/>
  <c r="F334" i="2"/>
  <c r="L332" i="2"/>
  <c r="K331" i="2"/>
  <c r="G330" i="2"/>
  <c r="J328" i="2"/>
  <c r="L325" i="2"/>
  <c r="K322" i="2"/>
  <c r="J319" i="2"/>
  <c r="F317" i="2"/>
  <c r="L316" i="2"/>
  <c r="K313" i="2"/>
  <c r="K310" i="2"/>
  <c r="I309" i="2"/>
  <c r="F308" i="2"/>
  <c r="L307" i="2"/>
  <c r="L303" i="2"/>
  <c r="G298" i="2"/>
  <c r="L297" i="2"/>
  <c r="F295" i="2"/>
  <c r="I295" i="2"/>
  <c r="K292" i="2"/>
  <c r="F288" i="2"/>
  <c r="J288" i="2"/>
  <c r="K285" i="2"/>
  <c r="L285" i="2"/>
  <c r="G285" i="2"/>
  <c r="K283" i="2"/>
  <c r="G281" i="2"/>
  <c r="K281" i="2"/>
  <c r="L275" i="2"/>
  <c r="L271" i="2"/>
  <c r="K263" i="2"/>
  <c r="F263" i="2"/>
  <c r="I263" i="2"/>
  <c r="K255" i="2"/>
  <c r="F255" i="2"/>
  <c r="I255" i="2"/>
  <c r="K247" i="2"/>
  <c r="F247" i="2"/>
  <c r="I247" i="2"/>
  <c r="F241" i="2"/>
  <c r="H241" i="2"/>
  <c r="I241" i="2"/>
  <c r="J241" i="2"/>
  <c r="L224" i="2"/>
  <c r="G224" i="2"/>
  <c r="K224" i="2"/>
  <c r="G217" i="2"/>
  <c r="K217" i="2"/>
  <c r="L217" i="2"/>
  <c r="K332" i="2"/>
  <c r="J331" i="2"/>
  <c r="L329" i="2"/>
  <c r="I328" i="2"/>
  <c r="J325" i="2"/>
  <c r="J322" i="2"/>
  <c r="L320" i="2"/>
  <c r="I319" i="2"/>
  <c r="K317" i="2"/>
  <c r="K316" i="2"/>
  <c r="J313" i="2"/>
  <c r="G312" i="2"/>
  <c r="H309" i="2"/>
  <c r="K307" i="2"/>
  <c r="K303" i="2"/>
  <c r="I299" i="2"/>
  <c r="J299" i="2"/>
  <c r="J297" i="2"/>
  <c r="L296" i="2"/>
  <c r="J292" i="2"/>
  <c r="F292" i="2"/>
  <c r="H283" i="2"/>
  <c r="G280" i="2"/>
  <c r="H275" i="2"/>
  <c r="K274" i="2"/>
  <c r="L272" i="2"/>
  <c r="K271" i="2"/>
  <c r="I188" i="2"/>
  <c r="F188" i="2"/>
  <c r="H188" i="2"/>
  <c r="J188" i="2"/>
  <c r="K188" i="2"/>
  <c r="L188" i="2"/>
  <c r="L331" i="2"/>
  <c r="L322" i="2"/>
  <c r="K319" i="2"/>
  <c r="I325" i="2"/>
  <c r="I322" i="2"/>
  <c r="K320" i="2"/>
  <c r="H319" i="2"/>
  <c r="I316" i="2"/>
  <c r="I313" i="2"/>
  <c r="J307" i="2"/>
  <c r="J303" i="2"/>
  <c r="L300" i="2"/>
  <c r="I297" i="2"/>
  <c r="K296" i="2"/>
  <c r="L289" i="2"/>
  <c r="F287" i="2"/>
  <c r="I287" i="2"/>
  <c r="K284" i="2"/>
  <c r="K282" i="2"/>
  <c r="F280" i="2"/>
  <c r="J280" i="2"/>
  <c r="K277" i="2"/>
  <c r="L277" i="2"/>
  <c r="G277" i="2"/>
  <c r="L273" i="2"/>
  <c r="K272" i="2"/>
  <c r="J271" i="2"/>
  <c r="K268" i="2"/>
  <c r="L268" i="2"/>
  <c r="L266" i="2"/>
  <c r="H265" i="2"/>
  <c r="I265" i="2"/>
  <c r="K260" i="2"/>
  <c r="L260" i="2"/>
  <c r="L258" i="2"/>
  <c r="H257" i="2"/>
  <c r="I257" i="2"/>
  <c r="K252" i="2"/>
  <c r="L252" i="2"/>
  <c r="L250" i="2"/>
  <c r="H249" i="2"/>
  <c r="I249" i="2"/>
  <c r="G190" i="2"/>
  <c r="K190" i="2"/>
  <c r="L190" i="2"/>
  <c r="J337" i="2"/>
  <c r="K328" i="2"/>
  <c r="H337" i="2"/>
  <c r="L334" i="2"/>
  <c r="K333" i="2"/>
  <c r="L335" i="2"/>
  <c r="K334" i="2"/>
  <c r="J333" i="2"/>
  <c r="I332" i="2"/>
  <c r="J329" i="2"/>
  <c r="J320" i="2"/>
  <c r="L317" i="2"/>
  <c r="H316" i="2"/>
  <c r="H313" i="2"/>
  <c r="J311" i="2"/>
  <c r="L308" i="2"/>
  <c r="H307" i="2"/>
  <c r="K305" i="2"/>
  <c r="H303" i="2"/>
  <c r="I300" i="2"/>
  <c r="L299" i="2"/>
  <c r="F297" i="2"/>
  <c r="I296" i="2"/>
  <c r="K295" i="2"/>
  <c r="I291" i="2"/>
  <c r="J291" i="2"/>
  <c r="J289" i="2"/>
  <c r="L288" i="2"/>
  <c r="J284" i="2"/>
  <c r="F284" i="2"/>
  <c r="F283" i="2"/>
  <c r="K276" i="2"/>
  <c r="L276" i="2"/>
  <c r="F275" i="2"/>
  <c r="G274" i="2"/>
  <c r="J273" i="2"/>
  <c r="I272" i="2"/>
  <c r="H271" i="2"/>
  <c r="I267" i="2"/>
  <c r="J267" i="2"/>
  <c r="K267" i="2"/>
  <c r="L263" i="2"/>
  <c r="I259" i="2"/>
  <c r="J259" i="2"/>
  <c r="K259" i="2"/>
  <c r="L255" i="2"/>
  <c r="I251" i="2"/>
  <c r="J251" i="2"/>
  <c r="K251" i="2"/>
  <c r="L247" i="2"/>
  <c r="G234" i="2"/>
  <c r="K234" i="2"/>
  <c r="L234" i="2"/>
  <c r="L328" i="2"/>
  <c r="L313" i="2"/>
  <c r="H331" i="2"/>
  <c r="K329" i="2"/>
  <c r="H328" i="2"/>
  <c r="F331" i="2"/>
  <c r="G325" i="2"/>
  <c r="J323" i="2"/>
  <c r="F322" i="2"/>
  <c r="L321" i="2"/>
  <c r="I320" i="2"/>
  <c r="G316" i="2"/>
  <c r="J314" i="2"/>
  <c r="G310" i="2"/>
  <c r="K309" i="2"/>
  <c r="K308" i="2"/>
  <c r="F304" i="2"/>
  <c r="J304" i="2"/>
  <c r="K301" i="2"/>
  <c r="L301" i="2"/>
  <c r="G301" i="2"/>
  <c r="H300" i="2"/>
  <c r="K299" i="2"/>
  <c r="G297" i="2"/>
  <c r="K297" i="2"/>
  <c r="H296" i="2"/>
  <c r="J295" i="2"/>
  <c r="L292" i="2"/>
  <c r="I289" i="2"/>
  <c r="K288" i="2"/>
  <c r="L287" i="2"/>
  <c r="G282" i="2"/>
  <c r="L281" i="2"/>
  <c r="F279" i="2"/>
  <c r="I279" i="2"/>
  <c r="F273" i="2"/>
  <c r="G272" i="2"/>
  <c r="J263" i="2"/>
  <c r="J255" i="2"/>
  <c r="J247" i="2"/>
  <c r="G242" i="2"/>
  <c r="K242" i="2"/>
  <c r="L242" i="2"/>
  <c r="L179" i="2"/>
  <c r="G179" i="2"/>
  <c r="K179" i="2"/>
  <c r="F276" i="2"/>
  <c r="G269" i="2"/>
  <c r="F268" i="2"/>
  <c r="K265" i="2"/>
  <c r="J264" i="2"/>
  <c r="G261" i="2"/>
  <c r="F260" i="2"/>
  <c r="K257" i="2"/>
  <c r="J256" i="2"/>
  <c r="G253" i="2"/>
  <c r="F252" i="2"/>
  <c r="K249" i="2"/>
  <c r="J248" i="2"/>
  <c r="G245" i="2"/>
  <c r="F244" i="2"/>
  <c r="K241" i="2"/>
  <c r="J240" i="2"/>
  <c r="I239" i="2"/>
  <c r="G237" i="2"/>
  <c r="F236" i="2"/>
  <c r="K233" i="2"/>
  <c r="K230" i="2"/>
  <c r="K226" i="2"/>
  <c r="J222" i="2"/>
  <c r="J217" i="2"/>
  <c r="F217" i="2"/>
  <c r="K215" i="2"/>
  <c r="G214" i="2"/>
  <c r="K214" i="2"/>
  <c r="L214" i="2"/>
  <c r="L212" i="2"/>
  <c r="K210" i="2"/>
  <c r="G210" i="2"/>
  <c r="L210" i="2"/>
  <c r="H239" i="2"/>
  <c r="L223" i="2"/>
  <c r="G223" i="2"/>
  <c r="I222" i="2"/>
  <c r="L221" i="2"/>
  <c r="I220" i="2"/>
  <c r="K220" i="2"/>
  <c r="H212" i="2"/>
  <c r="H264" i="2"/>
  <c r="H256" i="2"/>
  <c r="H248" i="2"/>
  <c r="L244" i="2"/>
  <c r="K243" i="2"/>
  <c r="H240" i="2"/>
  <c r="L236" i="2"/>
  <c r="K235" i="2"/>
  <c r="L231" i="2"/>
  <c r="I230" i="2"/>
  <c r="H222" i="2"/>
  <c r="J209" i="2"/>
  <c r="F209" i="2"/>
  <c r="L197" i="2"/>
  <c r="G197" i="2"/>
  <c r="I298" i="2"/>
  <c r="I290" i="2"/>
  <c r="I282" i="2"/>
  <c r="I274" i="2"/>
  <c r="L269" i="2"/>
  <c r="I266" i="2"/>
  <c r="L261" i="2"/>
  <c r="I258" i="2"/>
  <c r="L253" i="2"/>
  <c r="I250" i="2"/>
  <c r="L245" i="2"/>
  <c r="K244" i="2"/>
  <c r="J243" i="2"/>
  <c r="I242" i="2"/>
  <c r="G240" i="2"/>
  <c r="F239" i="2"/>
  <c r="L237" i="2"/>
  <c r="K236" i="2"/>
  <c r="J235" i="2"/>
  <c r="I234" i="2"/>
  <c r="I228" i="2"/>
  <c r="L226" i="2"/>
  <c r="J224" i="2"/>
  <c r="I221" i="2"/>
  <c r="L220" i="2"/>
  <c r="L219" i="2"/>
  <c r="G219" i="2"/>
  <c r="I216" i="2"/>
  <c r="K216" i="2"/>
  <c r="G215" i="2"/>
  <c r="F213" i="2"/>
  <c r="J213" i="2"/>
  <c r="J202" i="2"/>
  <c r="F202" i="2"/>
  <c r="J231" i="2"/>
  <c r="F230" i="2"/>
  <c r="L229" i="2"/>
  <c r="L227" i="2"/>
  <c r="K227" i="2"/>
  <c r="J226" i="2"/>
  <c r="J225" i="2"/>
  <c r="F225" i="2"/>
  <c r="H224" i="2"/>
  <c r="G222" i="2"/>
  <c r="K222" i="2"/>
  <c r="J220" i="2"/>
  <c r="J214" i="2"/>
  <c r="J210" i="2"/>
  <c r="L209" i="2"/>
  <c r="I208" i="2"/>
  <c r="J208" i="2"/>
  <c r="K208" i="2"/>
  <c r="I206" i="2"/>
  <c r="L173" i="2"/>
  <c r="G173" i="2"/>
  <c r="K173" i="2"/>
  <c r="I111" i="2"/>
  <c r="J111" i="2"/>
  <c r="F111" i="2"/>
  <c r="H111" i="2"/>
  <c r="L111" i="2"/>
  <c r="G221" i="2"/>
  <c r="I212" i="2"/>
  <c r="J212" i="2"/>
  <c r="K212" i="2"/>
  <c r="L185" i="2"/>
  <c r="G185" i="2"/>
  <c r="K185" i="2"/>
  <c r="G182" i="2"/>
  <c r="K182" i="2"/>
  <c r="L182" i="2"/>
  <c r="F221" i="2"/>
  <c r="J221" i="2"/>
  <c r="K218" i="2"/>
  <c r="G218" i="2"/>
  <c r="L211" i="2"/>
  <c r="G211" i="2"/>
  <c r="L193" i="2"/>
  <c r="G193" i="2"/>
  <c r="G198" i="2"/>
  <c r="K198" i="2"/>
  <c r="K194" i="2"/>
  <c r="G194" i="2"/>
  <c r="G187" i="2"/>
  <c r="L186" i="2"/>
  <c r="F178" i="2"/>
  <c r="F155" i="2"/>
  <c r="H155" i="2"/>
  <c r="I155" i="2"/>
  <c r="J155" i="2"/>
  <c r="K155" i="2"/>
  <c r="G206" i="2"/>
  <c r="K206" i="2"/>
  <c r="K202" i="2"/>
  <c r="G202" i="2"/>
  <c r="L196" i="2"/>
  <c r="L192" i="2"/>
  <c r="G191" i="2"/>
  <c r="J186" i="2"/>
  <c r="F181" i="2"/>
  <c r="H181" i="2"/>
  <c r="J181" i="2"/>
  <c r="K178" i="2"/>
  <c r="K175" i="2"/>
  <c r="K172" i="2"/>
  <c r="F172" i="2"/>
  <c r="I172" i="2"/>
  <c r="L165" i="2"/>
  <c r="G165" i="2"/>
  <c r="I186" i="2"/>
  <c r="L177" i="2"/>
  <c r="K164" i="2"/>
  <c r="F164" i="2"/>
  <c r="I164" i="2"/>
  <c r="H158" i="2"/>
  <c r="I158" i="2"/>
  <c r="J158" i="2"/>
  <c r="F189" i="2"/>
  <c r="J189" i="2"/>
  <c r="I184" i="2"/>
  <c r="K184" i="2"/>
  <c r="K169" i="2"/>
  <c r="L169" i="2"/>
  <c r="L206" i="2"/>
  <c r="J204" i="2"/>
  <c r="L202" i="2"/>
  <c r="J200" i="2"/>
  <c r="J198" i="2"/>
  <c r="F197" i="2"/>
  <c r="J197" i="2"/>
  <c r="H196" i="2"/>
  <c r="J194" i="2"/>
  <c r="J193" i="2"/>
  <c r="F193" i="2"/>
  <c r="H192" i="2"/>
  <c r="I190" i="2"/>
  <c r="K187" i="2"/>
  <c r="J182" i="2"/>
  <c r="L181" i="2"/>
  <c r="J174" i="2"/>
  <c r="L172" i="2"/>
  <c r="I168" i="2"/>
  <c r="J168" i="2"/>
  <c r="K168" i="2"/>
  <c r="L167" i="2"/>
  <c r="H166" i="2"/>
  <c r="I166" i="2"/>
  <c r="K161" i="2"/>
  <c r="L161" i="2"/>
  <c r="K159" i="2"/>
  <c r="L159" i="2"/>
  <c r="F146" i="2"/>
  <c r="H146" i="2"/>
  <c r="I146" i="2"/>
  <c r="J146" i="2"/>
  <c r="K146" i="2"/>
  <c r="F131" i="2"/>
  <c r="H131" i="2"/>
  <c r="I131" i="2"/>
  <c r="J131" i="2"/>
  <c r="L131" i="2"/>
  <c r="F205" i="2"/>
  <c r="J205" i="2"/>
  <c r="H204" i="2"/>
  <c r="J201" i="2"/>
  <c r="F201" i="2"/>
  <c r="H200" i="2"/>
  <c r="L189" i="2"/>
  <c r="K186" i="2"/>
  <c r="L184" i="2"/>
  <c r="L183" i="2"/>
  <c r="H182" i="2"/>
  <c r="K181" i="2"/>
  <c r="L180" i="2"/>
  <c r="L178" i="2"/>
  <c r="I176" i="2"/>
  <c r="K176" i="2"/>
  <c r="H174" i="2"/>
  <c r="J172" i="2"/>
  <c r="L164" i="2"/>
  <c r="L152" i="2"/>
  <c r="G152" i="2"/>
  <c r="K152" i="2"/>
  <c r="G149" i="2"/>
  <c r="K149" i="2"/>
  <c r="L149" i="2"/>
  <c r="G140" i="2"/>
  <c r="K140" i="2"/>
  <c r="L140" i="2"/>
  <c r="I119" i="2"/>
  <c r="J119" i="2"/>
  <c r="F119" i="2"/>
  <c r="H119" i="2"/>
  <c r="L119" i="2"/>
  <c r="K191" i="2"/>
  <c r="K189" i="2"/>
  <c r="J184" i="2"/>
  <c r="L175" i="2"/>
  <c r="K104" i="2"/>
  <c r="L104" i="2"/>
  <c r="G104" i="2"/>
  <c r="G186" i="2"/>
  <c r="F185" i="2"/>
  <c r="G178" i="2"/>
  <c r="F177" i="2"/>
  <c r="K174" i="2"/>
  <c r="J173" i="2"/>
  <c r="G170" i="2"/>
  <c r="F169" i="2"/>
  <c r="K166" i="2"/>
  <c r="J165" i="2"/>
  <c r="G162" i="2"/>
  <c r="F161" i="2"/>
  <c r="K158" i="2"/>
  <c r="J157" i="2"/>
  <c r="F156" i="2"/>
  <c r="L155" i="2"/>
  <c r="F153" i="2"/>
  <c r="J151" i="2"/>
  <c r="J148" i="2"/>
  <c r="L146" i="2"/>
  <c r="I145" i="2"/>
  <c r="G144" i="2"/>
  <c r="K143" i="2"/>
  <c r="K142" i="2"/>
  <c r="G141" i="2"/>
  <c r="J139" i="2"/>
  <c r="G138" i="2"/>
  <c r="K133" i="2"/>
  <c r="G132" i="2"/>
  <c r="L130" i="2"/>
  <c r="F107" i="2"/>
  <c r="I107" i="2"/>
  <c r="J107" i="2"/>
  <c r="K107" i="2"/>
  <c r="L95" i="2"/>
  <c r="G95" i="2"/>
  <c r="K95" i="2"/>
  <c r="J89" i="2"/>
  <c r="F89" i="2"/>
  <c r="H89" i="2"/>
  <c r="I89" i="2"/>
  <c r="K89" i="2"/>
  <c r="L89" i="2"/>
  <c r="J74" i="2"/>
  <c r="I74" i="2"/>
  <c r="F74" i="2"/>
  <c r="H74" i="2"/>
  <c r="K74" i="2"/>
  <c r="L74" i="2"/>
  <c r="H53" i="2"/>
  <c r="F53" i="2"/>
  <c r="I53" i="2"/>
  <c r="L53" i="2"/>
  <c r="J53" i="2"/>
  <c r="K53" i="2"/>
  <c r="H157" i="2"/>
  <c r="I148" i="2"/>
  <c r="K120" i="2"/>
  <c r="L120" i="2"/>
  <c r="G120" i="2"/>
  <c r="K112" i="2"/>
  <c r="L112" i="2"/>
  <c r="G112" i="2"/>
  <c r="L55" i="2"/>
  <c r="G55" i="2"/>
  <c r="K55" i="2"/>
  <c r="H173" i="2"/>
  <c r="H165" i="2"/>
  <c r="K160" i="2"/>
  <c r="H151" i="2"/>
  <c r="L143" i="2"/>
  <c r="H142" i="2"/>
  <c r="H139" i="2"/>
  <c r="L134" i="2"/>
  <c r="H133" i="2"/>
  <c r="K129" i="2"/>
  <c r="H129" i="2"/>
  <c r="I129" i="2"/>
  <c r="F123" i="2"/>
  <c r="I123" i="2"/>
  <c r="J123" i="2"/>
  <c r="K123" i="2"/>
  <c r="F115" i="2"/>
  <c r="I115" i="2"/>
  <c r="J115" i="2"/>
  <c r="K115" i="2"/>
  <c r="G108" i="2"/>
  <c r="K108" i="2"/>
  <c r="L108" i="2"/>
  <c r="G97" i="2"/>
  <c r="K97" i="2"/>
  <c r="L97" i="2"/>
  <c r="K67" i="2"/>
  <c r="L67" i="2"/>
  <c r="G67" i="2"/>
  <c r="L52" i="2"/>
  <c r="H52" i="2"/>
  <c r="F52" i="2"/>
  <c r="I52" i="2"/>
  <c r="J52" i="2"/>
  <c r="J160" i="2"/>
  <c r="F157" i="2"/>
  <c r="L156" i="2"/>
  <c r="G151" i="2"/>
  <c r="F148" i="2"/>
  <c r="L147" i="2"/>
  <c r="F145" i="2"/>
  <c r="J143" i="2"/>
  <c r="F139" i="2"/>
  <c r="L138" i="2"/>
  <c r="G136" i="2"/>
  <c r="K134" i="2"/>
  <c r="L128" i="2"/>
  <c r="G128" i="2"/>
  <c r="K127" i="2"/>
  <c r="G127" i="2"/>
  <c r="F93" i="2"/>
  <c r="J93" i="2"/>
  <c r="H93" i="2"/>
  <c r="I93" i="2"/>
  <c r="K93" i="2"/>
  <c r="L93" i="2"/>
  <c r="I23" i="2"/>
  <c r="J23" i="2"/>
  <c r="L23" i="2"/>
  <c r="F23" i="2"/>
  <c r="H23" i="2"/>
  <c r="L171" i="2"/>
  <c r="L163" i="2"/>
  <c r="K156" i="2"/>
  <c r="L150" i="2"/>
  <c r="H149" i="2"/>
  <c r="K147" i="2"/>
  <c r="K144" i="2"/>
  <c r="I143" i="2"/>
  <c r="F142" i="2"/>
  <c r="I140" i="2"/>
  <c r="K138" i="2"/>
  <c r="I134" i="2"/>
  <c r="F133" i="2"/>
  <c r="K130" i="2"/>
  <c r="I127" i="2"/>
  <c r="F127" i="2"/>
  <c r="H126" i="2"/>
  <c r="J126" i="2"/>
  <c r="F126" i="2"/>
  <c r="G124" i="2"/>
  <c r="K124" i="2"/>
  <c r="L124" i="2"/>
  <c r="G116" i="2"/>
  <c r="K116" i="2"/>
  <c r="L116" i="2"/>
  <c r="H134" i="2"/>
  <c r="L91" i="2"/>
  <c r="G91" i="2"/>
  <c r="K91" i="2"/>
  <c r="K56" i="2"/>
  <c r="G56" i="2"/>
  <c r="L56" i="2"/>
  <c r="L157" i="2"/>
  <c r="L148" i="2"/>
  <c r="K119" i="2"/>
  <c r="K111" i="2"/>
  <c r="J37" i="2"/>
  <c r="F37" i="2"/>
  <c r="H37" i="2"/>
  <c r="I37" i="2"/>
  <c r="K131" i="2"/>
  <c r="J130" i="2"/>
  <c r="I121" i="2"/>
  <c r="G119" i="2"/>
  <c r="F118" i="2"/>
  <c r="I113" i="2"/>
  <c r="G111" i="2"/>
  <c r="F110" i="2"/>
  <c r="I105" i="2"/>
  <c r="K102" i="2"/>
  <c r="H101" i="2"/>
  <c r="I98" i="2"/>
  <c r="J97" i="2"/>
  <c r="F97" i="2"/>
  <c r="H86" i="2"/>
  <c r="L85" i="2"/>
  <c r="L80" i="2"/>
  <c r="H77" i="2"/>
  <c r="J77" i="2"/>
  <c r="L75" i="2"/>
  <c r="L71" i="2"/>
  <c r="J62" i="2"/>
  <c r="F56" i="2"/>
  <c r="I56" i="2"/>
  <c r="J56" i="2"/>
  <c r="I54" i="2"/>
  <c r="H54" i="2"/>
  <c r="J54" i="2"/>
  <c r="K12" i="2"/>
  <c r="K13" i="2"/>
  <c r="C12" i="2"/>
  <c r="H121" i="2"/>
  <c r="H113" i="2"/>
  <c r="H105" i="2"/>
  <c r="H98" i="2"/>
  <c r="F92" i="2"/>
  <c r="F88" i="2"/>
  <c r="F86" i="2"/>
  <c r="K85" i="2"/>
  <c r="J80" i="2"/>
  <c r="K79" i="2"/>
  <c r="I75" i="2"/>
  <c r="J66" i="2"/>
  <c r="K66" i="2"/>
  <c r="I66" i="2"/>
  <c r="L57" i="2"/>
  <c r="K57" i="2"/>
  <c r="G57" i="2"/>
  <c r="J40" i="2"/>
  <c r="K38" i="2"/>
  <c r="G38" i="2"/>
  <c r="L38" i="2"/>
  <c r="L110" i="2"/>
  <c r="K109" i="2"/>
  <c r="L103" i="2"/>
  <c r="K100" i="2"/>
  <c r="G86" i="2"/>
  <c r="K86" i="2"/>
  <c r="J82" i="2"/>
  <c r="F82" i="2"/>
  <c r="I80" i="2"/>
  <c r="L77" i="2"/>
  <c r="L70" i="2"/>
  <c r="G63" i="2"/>
  <c r="K63" i="2"/>
  <c r="L47" i="2"/>
  <c r="G45" i="2"/>
  <c r="L45" i="2"/>
  <c r="K45" i="2"/>
  <c r="I38" i="2"/>
  <c r="H38" i="2"/>
  <c r="J38" i="2"/>
  <c r="L31" i="2"/>
  <c r="G31" i="2"/>
  <c r="K31" i="2"/>
  <c r="E13" i="2"/>
  <c r="E12" i="2"/>
  <c r="G94" i="2"/>
  <c r="K94" i="2"/>
  <c r="K90" i="2"/>
  <c r="G90" i="2"/>
  <c r="L81" i="2"/>
  <c r="G81" i="2"/>
  <c r="K81" i="2"/>
  <c r="K64" i="2"/>
  <c r="G64" i="2"/>
  <c r="F62" i="2"/>
  <c r="I62" i="2"/>
  <c r="F61" i="2"/>
  <c r="H61" i="2"/>
  <c r="I61" i="2"/>
  <c r="J45" i="2"/>
  <c r="H45" i="2"/>
  <c r="I45" i="2"/>
  <c r="P12" i="2"/>
  <c r="P13" i="2"/>
  <c r="H124" i="2"/>
  <c r="J118" i="2"/>
  <c r="H116" i="2"/>
  <c r="J110" i="2"/>
  <c r="H108" i="2"/>
  <c r="J103" i="2"/>
  <c r="G99" i="2"/>
  <c r="K98" i="2"/>
  <c r="I97" i="2"/>
  <c r="L92" i="2"/>
  <c r="L88" i="2"/>
  <c r="G87" i="2"/>
  <c r="K84" i="2"/>
  <c r="G83" i="2"/>
  <c r="L82" i="2"/>
  <c r="K80" i="2"/>
  <c r="G80" i="2"/>
  <c r="G79" i="2"/>
  <c r="L79" i="2"/>
  <c r="I77" i="2"/>
  <c r="H72" i="2"/>
  <c r="J72" i="2"/>
  <c r="L66" i="2"/>
  <c r="H64" i="2"/>
  <c r="I64" i="2"/>
  <c r="K54" i="2"/>
  <c r="K51" i="2"/>
  <c r="G47" i="2"/>
  <c r="I32" i="2"/>
  <c r="F32" i="2"/>
  <c r="J32" i="2"/>
  <c r="K25" i="2"/>
  <c r="K101" i="2"/>
  <c r="K92" i="2"/>
  <c r="K88" i="2"/>
  <c r="L86" i="2"/>
  <c r="J79" i="2"/>
  <c r="F79" i="2"/>
  <c r="F75" i="2"/>
  <c r="J75" i="2"/>
  <c r="G71" i="2"/>
  <c r="F51" i="2"/>
  <c r="H51" i="2"/>
  <c r="I51" i="2"/>
  <c r="J51" i="2"/>
  <c r="L49" i="2"/>
  <c r="K49" i="2"/>
  <c r="G49" i="2"/>
  <c r="J47" i="2"/>
  <c r="F47" i="2"/>
  <c r="I47" i="2"/>
  <c r="H47" i="2"/>
  <c r="I40" i="2"/>
  <c r="L40" i="2"/>
  <c r="H40" i="2"/>
  <c r="K34" i="2"/>
  <c r="H34" i="2"/>
  <c r="I34" i="2"/>
  <c r="L34" i="2"/>
  <c r="F34" i="2"/>
  <c r="I25" i="2"/>
  <c r="F25" i="2"/>
  <c r="H25" i="2"/>
  <c r="L25" i="2"/>
  <c r="J25" i="2"/>
  <c r="J101" i="2"/>
  <c r="L94" i="2"/>
  <c r="J92" i="2"/>
  <c r="L90" i="2"/>
  <c r="J88" i="2"/>
  <c r="F85" i="2"/>
  <c r="J85" i="2"/>
  <c r="H84" i="2"/>
  <c r="I82" i="2"/>
  <c r="F78" i="2"/>
  <c r="I78" i="2"/>
  <c r="F77" i="2"/>
  <c r="F70" i="2"/>
  <c r="I70" i="2"/>
  <c r="H70" i="2"/>
  <c r="L61" i="2"/>
  <c r="H56" i="2"/>
  <c r="F54" i="2"/>
  <c r="K48" i="2"/>
  <c r="L48" i="2"/>
  <c r="J42" i="2"/>
  <c r="K42" i="2"/>
  <c r="F42" i="2"/>
  <c r="I42" i="2"/>
  <c r="L41" i="2"/>
  <c r="G41" i="2"/>
  <c r="L76" i="2"/>
  <c r="G76" i="2"/>
  <c r="K72" i="2"/>
  <c r="F69" i="2"/>
  <c r="H69" i="2"/>
  <c r="H63" i="2"/>
  <c r="J63" i="2"/>
  <c r="K59" i="2"/>
  <c r="L59" i="2"/>
  <c r="L54" i="2"/>
  <c r="I26" i="2"/>
  <c r="F26" i="2"/>
  <c r="J26" i="2"/>
  <c r="J12" i="2"/>
  <c r="M12" i="2"/>
  <c r="H12" i="2"/>
  <c r="I44" i="2"/>
  <c r="L44" i="2"/>
  <c r="H43" i="2"/>
  <c r="F43" i="2"/>
  <c r="J43" i="2"/>
  <c r="J21" i="2"/>
  <c r="K75" i="2"/>
  <c r="J69" i="2"/>
  <c r="L65" i="2"/>
  <c r="L62" i="2"/>
  <c r="J58" i="2"/>
  <c r="K58" i="2"/>
  <c r="F50" i="2"/>
  <c r="H50" i="2"/>
  <c r="K37" i="2"/>
  <c r="L37" i="2"/>
  <c r="I36" i="2"/>
  <c r="L36" i="2"/>
  <c r="K32" i="2"/>
  <c r="I24" i="2"/>
  <c r="H24" i="2"/>
  <c r="J24" i="2"/>
  <c r="I21" i="2"/>
  <c r="H21" i="2"/>
  <c r="L21" i="2"/>
  <c r="L12" i="2"/>
  <c r="L13" i="2"/>
  <c r="D12" i="2"/>
  <c r="G68" i="2"/>
  <c r="G60" i="2"/>
  <c r="F55" i="2"/>
  <c r="F46" i="2"/>
  <c r="K40" i="2"/>
  <c r="K29" i="2"/>
  <c r="F28" i="2"/>
  <c r="H27" i="2"/>
  <c r="K21" i="2"/>
  <c r="Q12" i="2"/>
  <c r="I12" i="2"/>
  <c r="I13" i="2"/>
  <c r="R38" i="5"/>
  <c r="P41" i="5"/>
  <c r="R41" i="5"/>
  <c r="G41" i="5"/>
  <c r="K41" i="5"/>
  <c r="L33" i="2"/>
  <c r="P37" i="5"/>
  <c r="R37" i="5"/>
  <c r="G37" i="5"/>
  <c r="K37" i="5"/>
  <c r="K52" i="2"/>
  <c r="L39" i="2"/>
  <c r="K26" i="2"/>
  <c r="N12" i="2"/>
  <c r="F12" i="2"/>
  <c r="F13" i="2"/>
  <c r="R45" i="5"/>
  <c r="R43" i="5"/>
  <c r="P40" i="5"/>
  <c r="G40" i="5"/>
  <c r="K40" i="5"/>
  <c r="P36" i="5"/>
  <c r="G36" i="5"/>
  <c r="K36" i="5"/>
  <c r="P39" i="5"/>
  <c r="R39" i="5"/>
  <c r="G39" i="5"/>
  <c r="K39" i="5"/>
  <c r="K23" i="2"/>
  <c r="G42" i="5"/>
  <c r="K42" i="5"/>
  <c r="K28" i="5"/>
  <c r="C12" i="5"/>
  <c r="C16" i="5"/>
  <c r="D18" i="5"/>
  <c r="G76" i="1"/>
  <c r="K76" i="1"/>
  <c r="P76" i="1"/>
  <c r="S76" i="1" s="1"/>
  <c r="U76" i="1" s="1"/>
  <c r="G74" i="1"/>
  <c r="K74" i="1"/>
  <c r="P69" i="1"/>
  <c r="S69" i="1" s="1"/>
  <c r="U69" i="1" s="1"/>
  <c r="G69" i="1"/>
  <c r="K69" i="1"/>
  <c r="G50" i="1"/>
  <c r="K50" i="1"/>
  <c r="P50" i="1"/>
  <c r="P47" i="1"/>
  <c r="S47" i="1" s="1"/>
  <c r="G47" i="1"/>
  <c r="K47" i="1"/>
  <c r="G41" i="1"/>
  <c r="K41" i="1"/>
  <c r="G21" i="1"/>
  <c r="K21" i="1"/>
  <c r="F35" i="2"/>
  <c r="G43" i="5"/>
  <c r="K43" i="5"/>
  <c r="P28" i="5"/>
  <c r="R28" i="5"/>
  <c r="G89" i="1"/>
  <c r="K89" i="1"/>
  <c r="P85" i="1"/>
  <c r="S85" i="1" s="1"/>
  <c r="U85" i="1" s="1"/>
  <c r="G85" i="1"/>
  <c r="K85" i="1"/>
  <c r="G81" i="1"/>
  <c r="K81" i="1"/>
  <c r="P81" i="1"/>
  <c r="S81" i="1" s="1"/>
  <c r="U81" i="1" s="1"/>
  <c r="P71" i="1"/>
  <c r="G71" i="1"/>
  <c r="K71" i="1"/>
  <c r="P61" i="1"/>
  <c r="S61" i="1" s="1"/>
  <c r="U61" i="1" s="1"/>
  <c r="G61" i="1"/>
  <c r="K61" i="1"/>
  <c r="G29" i="1"/>
  <c r="K29" i="1"/>
  <c r="G68" i="1"/>
  <c r="K68" i="1"/>
  <c r="G66" i="1"/>
  <c r="K66" i="1"/>
  <c r="P66" i="1"/>
  <c r="S66" i="1" s="1"/>
  <c r="U66" i="1" s="1"/>
  <c r="G58" i="1"/>
  <c r="K58" i="1"/>
  <c r="P55" i="1"/>
  <c r="S55" i="1" s="1"/>
  <c r="U55" i="1" s="1"/>
  <c r="G55" i="1"/>
  <c r="K55" i="1"/>
  <c r="G49" i="1"/>
  <c r="K49" i="1"/>
  <c r="P49" i="1"/>
  <c r="S49" i="1" s="1"/>
  <c r="U49" i="1" s="1"/>
  <c r="G30" i="2"/>
  <c r="G29" i="2"/>
  <c r="G28" i="2"/>
  <c r="G27" i="2"/>
  <c r="G26" i="2"/>
  <c r="G25" i="2"/>
  <c r="G24" i="2"/>
  <c r="G23" i="2"/>
  <c r="G22" i="2"/>
  <c r="G21" i="2"/>
  <c r="P88" i="1"/>
  <c r="S88" i="1" s="1"/>
  <c r="U88" i="1" s="1"/>
  <c r="P84" i="1"/>
  <c r="S84" i="1"/>
  <c r="U84" i="1" s="1"/>
  <c r="G73" i="1"/>
  <c r="K73" i="1"/>
  <c r="P73" i="1"/>
  <c r="S73" i="1"/>
  <c r="U73" i="1" s="1"/>
  <c r="G63" i="1"/>
  <c r="K63" i="1"/>
  <c r="G37" i="1"/>
  <c r="K37" i="1"/>
  <c r="U75" i="1"/>
  <c r="G57" i="1"/>
  <c r="K57" i="1"/>
  <c r="G34" i="1"/>
  <c r="K34" i="1"/>
  <c r="G90" i="1"/>
  <c r="K90" i="1"/>
  <c r="G82" i="1"/>
  <c r="K82" i="1"/>
  <c r="G65" i="1"/>
  <c r="K65" i="1"/>
  <c r="P45" i="1"/>
  <c r="S45" i="1" s="1"/>
  <c r="U45" i="1" s="1"/>
  <c r="G45" i="1"/>
  <c r="K45" i="1"/>
  <c r="G77" i="1"/>
  <c r="K77" i="1"/>
  <c r="G42" i="1"/>
  <c r="K42" i="1"/>
  <c r="P42" i="1"/>
  <c r="S42" i="1" s="1"/>
  <c r="U42" i="1" s="1"/>
  <c r="P39" i="1"/>
  <c r="S39" i="1" s="1"/>
  <c r="U39" i="1" s="1"/>
  <c r="G39" i="1"/>
  <c r="G87" i="1"/>
  <c r="K87" i="1"/>
  <c r="G79" i="1"/>
  <c r="K79" i="1"/>
  <c r="G53" i="1"/>
  <c r="K53" i="1"/>
  <c r="P44" i="1"/>
  <c r="S44" i="1" s="1"/>
  <c r="U44" i="1" s="1"/>
  <c r="P36" i="1"/>
  <c r="S36" i="1"/>
  <c r="U36" i="1" s="1"/>
  <c r="P35" i="5"/>
  <c r="R35" i="5"/>
  <c r="P34" i="5"/>
  <c r="R34" i="5"/>
  <c r="P33" i="5"/>
  <c r="R33" i="5"/>
  <c r="P32" i="5"/>
  <c r="R32" i="5"/>
  <c r="P31" i="5"/>
  <c r="R31" i="5"/>
  <c r="P30" i="5"/>
  <c r="R30" i="5"/>
  <c r="P29" i="5"/>
  <c r="R29" i="5"/>
  <c r="G86" i="1"/>
  <c r="K86" i="1"/>
  <c r="G78" i="1"/>
  <c r="K78" i="1"/>
  <c r="G70" i="1"/>
  <c r="G62" i="1"/>
  <c r="K62" i="1"/>
  <c r="G54" i="1"/>
  <c r="K54" i="1"/>
  <c r="G46" i="1"/>
  <c r="K46" i="1"/>
  <c r="P26" i="1"/>
  <c r="S26" i="1" s="1"/>
  <c r="U26" i="1" s="1"/>
  <c r="P25" i="1"/>
  <c r="S25" i="1"/>
  <c r="U25" i="1" s="1"/>
  <c r="P22" i="1"/>
  <c r="S22" i="1" s="1"/>
  <c r="U22" i="1" s="1"/>
  <c r="F17" i="1"/>
  <c r="W8" i="1"/>
  <c r="W7" i="1"/>
  <c r="P33" i="1"/>
  <c r="S33" i="1" s="1"/>
  <c r="U33" i="1" s="1"/>
  <c r="W16" i="1"/>
  <c r="W6" i="1"/>
  <c r="W13" i="1"/>
  <c r="W10" i="1"/>
  <c r="W9" i="1"/>
  <c r="C11" i="5"/>
  <c r="R36" i="5"/>
  <c r="E14" i="5"/>
  <c r="K39" i="1"/>
  <c r="R40" i="5"/>
  <c r="R42" i="5"/>
  <c r="S71" i="1"/>
  <c r="U71" i="1" s="1"/>
  <c r="U47" i="1"/>
  <c r="K70" i="1"/>
  <c r="S50" i="1"/>
  <c r="U50" i="1" s="1"/>
  <c r="O30" i="5"/>
  <c r="O34" i="5"/>
  <c r="O38" i="5"/>
  <c r="O42" i="5"/>
  <c r="C15" i="5"/>
  <c r="O29" i="5"/>
  <c r="O33" i="5"/>
  <c r="O37" i="5"/>
  <c r="O41" i="5"/>
  <c r="O28" i="5"/>
  <c r="O32" i="5"/>
  <c r="O36" i="5"/>
  <c r="O40" i="5"/>
  <c r="O31" i="5"/>
  <c r="O35" i="5"/>
  <c r="O39" i="5"/>
  <c r="O44" i="5"/>
  <c r="O45" i="5"/>
  <c r="O43" i="5"/>
  <c r="E16" i="5"/>
  <c r="E17" i="5" s="1"/>
  <c r="C18" i="5"/>
  <c r="C12" i="1"/>
  <c r="K18" i="2"/>
  <c r="F18" i="2"/>
  <c r="C11" i="1"/>
  <c r="I18" i="2"/>
  <c r="L18" i="2"/>
  <c r="E18" i="2"/>
  <c r="O70" i="1" l="1"/>
  <c r="O71" i="1"/>
  <c r="O72" i="1"/>
  <c r="O42" i="1"/>
  <c r="O43" i="1"/>
  <c r="O36" i="1"/>
  <c r="O37" i="1"/>
  <c r="O81" i="1"/>
  <c r="O78" i="1"/>
  <c r="O79" i="1"/>
  <c r="O80" i="1"/>
  <c r="O50" i="1"/>
  <c r="O51" i="1"/>
  <c r="O44" i="1"/>
  <c r="O45" i="1"/>
  <c r="O85" i="1"/>
  <c r="O38" i="1"/>
  <c r="O39" i="1"/>
  <c r="O40" i="1"/>
  <c r="O41" i="1"/>
  <c r="O74" i="1"/>
  <c r="O75" i="1"/>
  <c r="O68" i="1"/>
  <c r="O69" i="1"/>
  <c r="O46" i="1"/>
  <c r="O47" i="1"/>
  <c r="O48" i="1"/>
  <c r="O49" i="1"/>
  <c r="O82" i="1"/>
  <c r="O83" i="1"/>
  <c r="O76" i="1"/>
  <c r="O77" i="1"/>
  <c r="O87" i="1"/>
  <c r="O58" i="1"/>
  <c r="O52" i="1"/>
  <c r="O89" i="1"/>
  <c r="O30" i="1"/>
  <c r="O32" i="1"/>
  <c r="O66" i="1"/>
  <c r="O60" i="1"/>
  <c r="O54" i="1"/>
  <c r="O56" i="1"/>
  <c r="O90" i="1"/>
  <c r="O84" i="1"/>
  <c r="O62" i="1"/>
  <c r="O64" i="1"/>
  <c r="O35" i="1"/>
  <c r="O29" i="1"/>
  <c r="O86" i="1"/>
  <c r="O88" i="1"/>
  <c r="O59" i="1"/>
  <c r="O53" i="1"/>
  <c r="O31" i="1"/>
  <c r="O33" i="1"/>
  <c r="O67" i="1"/>
  <c r="O61" i="1"/>
  <c r="O55" i="1"/>
  <c r="O57" i="1"/>
  <c r="C15" i="1"/>
  <c r="F18" i="1" s="1"/>
  <c r="O65" i="1"/>
  <c r="O73" i="1"/>
  <c r="O63" i="1"/>
  <c r="O28" i="1"/>
  <c r="O34" i="1"/>
  <c r="C16" i="1"/>
  <c r="D18" i="1" s="1"/>
  <c r="P59" i="1"/>
  <c r="S59" i="1" s="1"/>
  <c r="U59" i="1" s="1"/>
  <c r="P62" i="1"/>
  <c r="S62" i="1" s="1"/>
  <c r="U62" i="1" s="1"/>
  <c r="P78" i="1"/>
  <c r="S78" i="1" s="1"/>
  <c r="U78" i="1" s="1"/>
  <c r="P64" i="1"/>
  <c r="S64" i="1" s="1"/>
  <c r="U64" i="1" s="1"/>
  <c r="P70" i="1"/>
  <c r="S70" i="1" s="1"/>
  <c r="U70" i="1" s="1"/>
  <c r="P74" i="1"/>
  <c r="S74" i="1" s="1"/>
  <c r="U74" i="1" s="1"/>
  <c r="P41" i="1"/>
  <c r="S41" i="1" s="1"/>
  <c r="U41" i="1" s="1"/>
  <c r="P89" i="1"/>
  <c r="S89" i="1" s="1"/>
  <c r="U89" i="1" s="1"/>
  <c r="P68" i="1"/>
  <c r="S68" i="1" s="1"/>
  <c r="U68" i="1" s="1"/>
  <c r="P58" i="1"/>
  <c r="S58" i="1" s="1"/>
  <c r="U58" i="1" s="1"/>
  <c r="P37" i="1"/>
  <c r="S37" i="1" s="1"/>
  <c r="U37" i="1" s="1"/>
  <c r="P53" i="1"/>
  <c r="S53" i="1" s="1"/>
  <c r="U53" i="1" s="1"/>
  <c r="P52" i="1"/>
  <c r="S52" i="1" s="1"/>
  <c r="U52" i="1" s="1"/>
  <c r="P27" i="1"/>
  <c r="S27" i="1" s="1"/>
  <c r="U27" i="1" s="1"/>
  <c r="D16" i="1"/>
  <c r="D19" i="1" s="1"/>
  <c r="P30" i="1"/>
  <c r="S30" i="1" s="1"/>
  <c r="U30" i="1" s="1"/>
  <c r="P72" i="1"/>
  <c r="S72" i="1" s="1"/>
  <c r="U72" i="1" s="1"/>
  <c r="P83" i="1"/>
  <c r="S83" i="1" s="1"/>
  <c r="U83" i="1" s="1"/>
  <c r="P86" i="1"/>
  <c r="S86" i="1" s="1"/>
  <c r="U86" i="1" s="1"/>
  <c r="P29" i="1"/>
  <c r="S29" i="1" s="1"/>
  <c r="U29" i="1" s="1"/>
  <c r="E14" i="1" s="1"/>
  <c r="P57" i="1"/>
  <c r="S57" i="1" s="1"/>
  <c r="U57" i="1" s="1"/>
  <c r="P90" i="1"/>
  <c r="S90" i="1" s="1"/>
  <c r="U90" i="1" s="1"/>
  <c r="P65" i="1"/>
  <c r="S65" i="1" s="1"/>
  <c r="U65" i="1" s="1"/>
  <c r="P79" i="1"/>
  <c r="S79" i="1" s="1"/>
  <c r="U79" i="1" s="1"/>
  <c r="P28" i="1"/>
  <c r="S28" i="1" s="1"/>
  <c r="U28" i="1" s="1"/>
  <c r="P24" i="1"/>
  <c r="S24" i="1" s="1"/>
  <c r="U24" i="1" s="1"/>
  <c r="W2" i="1"/>
  <c r="P51" i="1"/>
  <c r="S51" i="1" s="1"/>
  <c r="U51" i="1" s="1"/>
  <c r="P54" i="1"/>
  <c r="S54" i="1" s="1"/>
  <c r="U54" i="1" s="1"/>
  <c r="P67" i="1"/>
  <c r="S67" i="1" s="1"/>
  <c r="U67" i="1" s="1"/>
  <c r="P34" i="1"/>
  <c r="S34" i="1" s="1"/>
  <c r="U34" i="1" s="1"/>
  <c r="P82" i="1"/>
  <c r="S82" i="1" s="1"/>
  <c r="U82" i="1" s="1"/>
  <c r="P23" i="1"/>
  <c r="S23" i="1" s="1"/>
  <c r="U23" i="1" s="1"/>
  <c r="W14" i="1"/>
  <c r="W5" i="1"/>
  <c r="W4" i="1"/>
  <c r="W3" i="1"/>
  <c r="P43" i="1"/>
  <c r="S43" i="1" s="1"/>
  <c r="U43" i="1" s="1"/>
  <c r="P46" i="1"/>
  <c r="S46" i="1" s="1"/>
  <c r="U46" i="1" s="1"/>
  <c r="P87" i="1"/>
  <c r="S87" i="1" s="1"/>
  <c r="U87" i="1" s="1"/>
  <c r="D15" i="1"/>
  <c r="C19" i="1" s="1"/>
  <c r="P80" i="1"/>
  <c r="S80" i="1" s="1"/>
  <c r="U80" i="1" s="1"/>
  <c r="P63" i="1"/>
  <c r="S63" i="1" s="1"/>
  <c r="U63" i="1" s="1"/>
  <c r="P77" i="1"/>
  <c r="S77" i="1" s="1"/>
  <c r="U77" i="1" s="1"/>
  <c r="P60" i="1"/>
  <c r="S60" i="1" s="1"/>
  <c r="U60" i="1" s="1"/>
  <c r="P35" i="1"/>
  <c r="S35" i="1" s="1"/>
  <c r="U35" i="1" s="1"/>
  <c r="W11" i="1"/>
  <c r="P31" i="1"/>
  <c r="S31" i="1" s="1"/>
  <c r="U31" i="1" s="1"/>
  <c r="P38" i="1"/>
  <c r="S38" i="1" s="1"/>
  <c r="U38" i="1" s="1"/>
  <c r="W15" i="1"/>
  <c r="P32" i="1"/>
  <c r="S32" i="1" s="1"/>
  <c r="U32" i="1" s="1"/>
  <c r="G13" i="2"/>
  <c r="H13" i="2"/>
  <c r="Q13" i="2"/>
  <c r="C13" i="2"/>
  <c r="N13" i="2"/>
  <c r="J13" i="2"/>
  <c r="B15" i="2"/>
  <c r="M13" i="2"/>
  <c r="D13" i="2"/>
  <c r="P56" i="1"/>
  <c r="S56" i="1" s="1"/>
  <c r="U56" i="1" s="1"/>
  <c r="P48" i="1"/>
  <c r="S48" i="1" s="1"/>
  <c r="U48" i="1" s="1"/>
  <c r="P40" i="1"/>
  <c r="S40" i="1" s="1"/>
  <c r="U40" i="1" s="1"/>
  <c r="W12" i="1"/>
  <c r="D18" i="2"/>
  <c r="C18" i="2"/>
  <c r="H18" i="2"/>
  <c r="J18" i="2"/>
  <c r="G18" i="2"/>
  <c r="O2" i="2" l="1"/>
  <c r="O1" i="2"/>
  <c r="O3" i="2"/>
  <c r="O4" i="2"/>
  <c r="O6" i="2"/>
  <c r="O5" i="2"/>
  <c r="F19" i="1"/>
  <c r="C18" i="1"/>
  <c r="O24" i="2" l="1"/>
  <c r="O36" i="2"/>
  <c r="O79" i="2"/>
  <c r="O55" i="2"/>
  <c r="O77" i="2"/>
  <c r="O31" i="2"/>
  <c r="O109" i="2"/>
  <c r="O81" i="2"/>
  <c r="O57" i="2"/>
  <c r="O92" i="2"/>
  <c r="O112" i="2"/>
  <c r="O69" i="2"/>
  <c r="O140" i="2"/>
  <c r="O89" i="2"/>
  <c r="O174" i="2"/>
  <c r="O114" i="2"/>
  <c r="O130" i="2"/>
  <c r="O138" i="2"/>
  <c r="O156" i="2"/>
  <c r="O218" i="2"/>
  <c r="O207" i="2"/>
  <c r="O199" i="2"/>
  <c r="O173" i="2"/>
  <c r="O243" i="2"/>
  <c r="O25" i="2"/>
  <c r="O44" i="2"/>
  <c r="O33" i="2"/>
  <c r="O60" i="2"/>
  <c r="O86" i="2"/>
  <c r="O45" i="2"/>
  <c r="O117" i="2"/>
  <c r="O107" i="2"/>
  <c r="O65" i="2"/>
  <c r="O101" i="2"/>
  <c r="O120" i="2"/>
  <c r="O97" i="2"/>
  <c r="O146" i="2"/>
  <c r="O95" i="2"/>
  <c r="O182" i="2"/>
  <c r="O122" i="2"/>
  <c r="O135" i="2"/>
  <c r="O141" i="2"/>
  <c r="O162" i="2"/>
  <c r="O159" i="2"/>
  <c r="O211" i="2"/>
  <c r="O203" i="2"/>
  <c r="O32" i="2"/>
  <c r="O28" i="2"/>
  <c r="O47" i="2"/>
  <c r="O62" i="2"/>
  <c r="O43" i="2"/>
  <c r="O72" i="2"/>
  <c r="O80" i="2"/>
  <c r="O99" i="2"/>
  <c r="O131" i="2"/>
  <c r="O98" i="2"/>
  <c r="O121" i="2"/>
  <c r="O41" i="2"/>
  <c r="O127" i="2"/>
  <c r="O160" i="2"/>
  <c r="O142" i="2"/>
  <c r="O206" i="2"/>
  <c r="O148" i="2"/>
  <c r="O180" i="2"/>
  <c r="O93" i="2"/>
  <c r="O186" i="2"/>
  <c r="O167" i="2"/>
  <c r="O163" i="2"/>
  <c r="O189" i="2"/>
  <c r="O200" i="2"/>
  <c r="O208" i="2"/>
  <c r="O241" i="2"/>
  <c r="O305" i="2"/>
  <c r="O240" i="2"/>
  <c r="O179" i="2"/>
  <c r="O271" i="2"/>
  <c r="O237" i="2"/>
  <c r="O301" i="2"/>
  <c r="O328" i="2"/>
  <c r="O294" i="2"/>
  <c r="O262" i="2"/>
  <c r="O295" i="2"/>
  <c r="O300" i="2"/>
  <c r="O303" i="2"/>
  <c r="O252" i="2"/>
  <c r="O307" i="2"/>
  <c r="O21" i="2"/>
  <c r="O29" i="2"/>
  <c r="O56" i="2"/>
  <c r="O37" i="2"/>
  <c r="O58" i="2"/>
  <c r="O74" i="2"/>
  <c r="O85" i="2"/>
  <c r="O108" i="2"/>
  <c r="O139" i="2"/>
  <c r="O54" i="2"/>
  <c r="O70" i="2"/>
  <c r="O48" i="2"/>
  <c r="O78" i="2"/>
  <c r="O168" i="2"/>
  <c r="O151" i="2"/>
  <c r="O214" i="2"/>
  <c r="O154" i="2"/>
  <c r="O103" i="2"/>
  <c r="O110" i="2"/>
  <c r="O194" i="2"/>
  <c r="O183" i="2"/>
  <c r="O177" i="2"/>
  <c r="O191" i="2"/>
  <c r="O204" i="2"/>
  <c r="O215" i="2"/>
  <c r="O249" i="2"/>
  <c r="O313" i="2"/>
  <c r="O248" i="2"/>
  <c r="O209" i="2"/>
  <c r="O175" i="2"/>
  <c r="O245" i="2"/>
  <c r="O244" i="2"/>
  <c r="O331" i="2"/>
  <c r="O298" i="2"/>
  <c r="O292" i="2"/>
  <c r="O299" i="2"/>
  <c r="O308" i="2"/>
  <c r="O311" i="2"/>
  <c r="O260" i="2"/>
  <c r="O310" i="2"/>
  <c r="O26" i="2"/>
  <c r="O50" i="2"/>
  <c r="O94" i="2"/>
  <c r="O125" i="2"/>
  <c r="O67" i="2"/>
  <c r="O128" i="2"/>
  <c r="O149" i="2"/>
  <c r="O190" i="2"/>
  <c r="O164" i="2"/>
  <c r="O170" i="2"/>
  <c r="O225" i="2"/>
  <c r="O181" i="2"/>
  <c r="O234" i="2"/>
  <c r="O273" i="2"/>
  <c r="O216" i="2"/>
  <c r="O223" i="2"/>
  <c r="O238" i="2"/>
  <c r="O285" i="2"/>
  <c r="O336" i="2"/>
  <c r="O337" i="2"/>
  <c r="O314" i="2"/>
  <c r="O317" i="2"/>
  <c r="O274" i="2"/>
  <c r="O290" i="2"/>
  <c r="O27" i="2"/>
  <c r="O53" i="2"/>
  <c r="O102" i="2"/>
  <c r="O83" i="2"/>
  <c r="O96" i="2"/>
  <c r="O40" i="2"/>
  <c r="O152" i="2"/>
  <c r="O198" i="2"/>
  <c r="O172" i="2"/>
  <c r="O178" i="2"/>
  <c r="O229" i="2"/>
  <c r="O187" i="2"/>
  <c r="O242" i="2"/>
  <c r="O281" i="2"/>
  <c r="O219" i="2"/>
  <c r="O232" i="2"/>
  <c r="O161" i="2"/>
  <c r="O293" i="2"/>
  <c r="O320" i="2"/>
  <c r="O228" i="2"/>
  <c r="O270" i="2"/>
  <c r="O335" i="2"/>
  <c r="O275" i="2"/>
  <c r="O304" i="2"/>
  <c r="O30" i="2"/>
  <c r="O46" i="2"/>
  <c r="O82" i="2"/>
  <c r="O116" i="2"/>
  <c r="O66" i="2"/>
  <c r="O51" i="2"/>
  <c r="O176" i="2"/>
  <c r="O222" i="2"/>
  <c r="O106" i="2"/>
  <c r="O202" i="2"/>
  <c r="O193" i="2"/>
  <c r="O185" i="2"/>
  <c r="O196" i="2"/>
  <c r="O289" i="2"/>
  <c r="O256" i="2"/>
  <c r="O239" i="2"/>
  <c r="O192" i="2"/>
  <c r="O250" i="2"/>
  <c r="O221" i="2"/>
  <c r="O246" i="2"/>
  <c r="O302" i="2"/>
  <c r="O323" i="2"/>
  <c r="O276" i="2"/>
  <c r="O316" i="2"/>
  <c r="O38" i="2"/>
  <c r="O49" i="2"/>
  <c r="O90" i="2"/>
  <c r="O124" i="2"/>
  <c r="O88" i="2"/>
  <c r="O59" i="2"/>
  <c r="O35" i="2"/>
  <c r="O100" i="2"/>
  <c r="O132" i="2"/>
  <c r="O210" i="2"/>
  <c r="O197" i="2"/>
  <c r="O212" i="2"/>
  <c r="O227" i="2"/>
  <c r="O297" i="2"/>
  <c r="O264" i="2"/>
  <c r="O247" i="2"/>
  <c r="O226" i="2"/>
  <c r="O258" i="2"/>
  <c r="O236" i="2"/>
  <c r="O254" i="2"/>
  <c r="O327" i="2"/>
  <c r="O332" i="2"/>
  <c r="O325" i="2"/>
  <c r="O34" i="2"/>
  <c r="O52" i="2"/>
  <c r="O68" i="2"/>
  <c r="O64" i="2"/>
  <c r="O115" i="2"/>
  <c r="O105" i="2"/>
  <c r="O111" i="2"/>
  <c r="O133" i="2"/>
  <c r="O129" i="2"/>
  <c r="O144" i="2"/>
  <c r="O169" i="2"/>
  <c r="O171" i="2"/>
  <c r="O235" i="2"/>
  <c r="O230" i="2"/>
  <c r="O321" i="2"/>
  <c r="O272" i="2"/>
  <c r="O255" i="2"/>
  <c r="O253" i="2"/>
  <c r="O266" i="2"/>
  <c r="O287" i="2"/>
  <c r="O306" i="2"/>
  <c r="O330" i="2"/>
  <c r="O278" i="2"/>
  <c r="O268" i="2"/>
  <c r="O42" i="2"/>
  <c r="O39" i="2"/>
  <c r="O76" i="2"/>
  <c r="O75" i="2"/>
  <c r="O123" i="2"/>
  <c r="O113" i="2"/>
  <c r="O119" i="2"/>
  <c r="O136" i="2"/>
  <c r="O145" i="2"/>
  <c r="O150" i="2"/>
  <c r="O188" i="2"/>
  <c r="O184" i="2"/>
  <c r="O251" i="2"/>
  <c r="O233" i="2"/>
  <c r="O329" i="2"/>
  <c r="O280" i="2"/>
  <c r="O263" i="2"/>
  <c r="O261" i="2"/>
  <c r="O284" i="2"/>
  <c r="O291" i="2"/>
  <c r="O312" i="2"/>
  <c r="O326" i="2"/>
  <c r="O282" i="2"/>
  <c r="O279" i="2"/>
  <c r="O22" i="2"/>
  <c r="O63" i="2"/>
  <c r="O61" i="2"/>
  <c r="O87" i="2"/>
  <c r="O147" i="2"/>
  <c r="O84" i="2"/>
  <c r="O126" i="2"/>
  <c r="O158" i="2"/>
  <c r="O157" i="2"/>
  <c r="O118" i="2"/>
  <c r="O201" i="2"/>
  <c r="O134" i="2"/>
  <c r="O259" i="2"/>
  <c r="O257" i="2"/>
  <c r="O195" i="2"/>
  <c r="O288" i="2"/>
  <c r="O217" i="2"/>
  <c r="O269" i="2"/>
  <c r="O319" i="2"/>
  <c r="O309" i="2"/>
  <c r="O315" i="2"/>
  <c r="O334" i="2"/>
  <c r="O333" i="2"/>
  <c r="O283" i="2"/>
  <c r="O71" i="2"/>
  <c r="O153" i="2"/>
  <c r="O277" i="2"/>
  <c r="O73" i="2"/>
  <c r="O205" i="2"/>
  <c r="O322" i="2"/>
  <c r="O91" i="2"/>
  <c r="O143" i="2"/>
  <c r="O324" i="2"/>
  <c r="O155" i="2"/>
  <c r="O267" i="2"/>
  <c r="O318" i="2"/>
  <c r="O104" i="2"/>
  <c r="O265" i="2"/>
  <c r="O231" i="2"/>
  <c r="O137" i="2"/>
  <c r="O213" i="2"/>
  <c r="O224" i="2"/>
  <c r="O23" i="2"/>
  <c r="O165" i="2"/>
  <c r="O220" i="2"/>
  <c r="O166" i="2"/>
  <c r="O286" i="2"/>
  <c r="O296" i="2"/>
  <c r="Q22" i="2"/>
  <c r="Q23" i="2"/>
  <c r="Q38" i="2"/>
  <c r="Q65" i="2"/>
  <c r="Q70" i="2"/>
  <c r="Q55" i="2"/>
  <c r="Q95" i="2"/>
  <c r="Q71" i="2"/>
  <c r="Q110" i="2"/>
  <c r="Q125" i="2"/>
  <c r="Q107" i="2"/>
  <c r="Q86" i="2"/>
  <c r="Q58" i="2"/>
  <c r="Q108" i="2"/>
  <c r="Q140" i="2"/>
  <c r="Q176" i="2"/>
  <c r="Q120" i="2"/>
  <c r="Q151" i="2"/>
  <c r="Q157" i="2"/>
  <c r="Q180" i="2"/>
  <c r="Q179" i="2"/>
  <c r="Q219" i="2"/>
  <c r="Q144" i="2"/>
  <c r="Q193" i="2"/>
  <c r="Q202" i="2"/>
  <c r="Q228" i="2"/>
  <c r="Q259" i="2"/>
  <c r="Q323" i="2"/>
  <c r="Q274" i="2"/>
  <c r="Q233" i="2"/>
  <c r="Q223" i="2"/>
  <c r="Q247" i="2"/>
  <c r="Q252" i="2"/>
  <c r="Q327" i="2"/>
  <c r="Q269" i="2"/>
  <c r="Q334" i="2"/>
  <c r="Q254" i="2"/>
  <c r="Q292" i="2"/>
  <c r="Q272" i="2"/>
  <c r="Q314" i="2"/>
  <c r="Q24" i="2"/>
  <c r="Q46" i="2"/>
  <c r="Q73" i="2"/>
  <c r="Q78" i="2"/>
  <c r="Q56" i="2"/>
  <c r="Q97" i="2"/>
  <c r="Q75" i="2"/>
  <c r="Q118" i="2"/>
  <c r="Q133" i="2"/>
  <c r="Q115" i="2"/>
  <c r="Q98" i="2"/>
  <c r="Q68" i="2"/>
  <c r="Q153" i="2"/>
  <c r="Q143" i="2"/>
  <c r="Q184" i="2"/>
  <c r="Q128" i="2"/>
  <c r="Q25" i="2"/>
  <c r="Q54" i="2"/>
  <c r="Q81" i="2"/>
  <c r="Q45" i="2"/>
  <c r="Q59" i="2"/>
  <c r="Q103" i="2"/>
  <c r="Q80" i="2"/>
  <c r="Q60" i="2"/>
  <c r="Q141" i="2"/>
  <c r="Q123" i="2"/>
  <c r="Q106" i="2"/>
  <c r="Q77" i="2"/>
  <c r="Q162" i="2"/>
  <c r="Q137" i="2"/>
  <c r="Q192" i="2"/>
  <c r="Q159" i="2"/>
  <c r="Q166" i="2"/>
  <c r="Q124" i="2"/>
  <c r="Q196" i="2"/>
  <c r="Q102" i="2"/>
  <c r="Q231" i="2"/>
  <c r="Q150" i="2"/>
  <c r="Q197" i="2"/>
  <c r="Q218" i="2"/>
  <c r="Q194" i="2"/>
  <c r="Q275" i="2"/>
  <c r="Q230" i="2"/>
  <c r="Q290" i="2"/>
  <c r="Q249" i="2"/>
  <c r="Q198" i="2"/>
  <c r="Q263" i="2"/>
  <c r="Q268" i="2"/>
  <c r="Q335" i="2"/>
  <c r="Q310" i="2"/>
  <c r="Q280" i="2"/>
  <c r="Q281" i="2"/>
  <c r="Q312" i="2"/>
  <c r="Q278" i="2"/>
  <c r="Q297" i="2"/>
  <c r="Q36" i="2"/>
  <c r="Q26" i="2"/>
  <c r="Q35" i="2"/>
  <c r="Q39" i="2"/>
  <c r="Q79" i="2"/>
  <c r="Q63" i="2"/>
  <c r="Q111" i="2"/>
  <c r="Q87" i="2"/>
  <c r="Q72" i="2"/>
  <c r="Q149" i="2"/>
  <c r="Q52" i="2"/>
  <c r="Q114" i="2"/>
  <c r="Q101" i="2"/>
  <c r="Q170" i="2"/>
  <c r="Q146" i="2"/>
  <c r="Q200" i="2"/>
  <c r="Q167" i="2"/>
  <c r="Q174" i="2"/>
  <c r="Q130" i="2"/>
  <c r="Q204" i="2"/>
  <c r="Q165" i="2"/>
  <c r="Q183" i="2"/>
  <c r="Q163" i="2"/>
  <c r="Q173" i="2"/>
  <c r="Q226" i="2"/>
  <c r="Q201" i="2"/>
  <c r="Q283" i="2"/>
  <c r="Q234" i="2"/>
  <c r="Q298" i="2"/>
  <c r="Q257" i="2"/>
  <c r="Q206" i="2"/>
  <c r="Q271" i="2"/>
  <c r="Q44" i="2"/>
  <c r="Q27" i="2"/>
  <c r="Q41" i="2"/>
  <c r="Q64" i="2"/>
  <c r="Q88" i="2"/>
  <c r="Q69" i="2"/>
  <c r="Q119" i="2"/>
  <c r="Q89" i="2"/>
  <c r="Q83" i="2"/>
  <c r="Q99" i="2"/>
  <c r="Q53" i="2"/>
  <c r="Q122" i="2"/>
  <c r="Q105" i="2"/>
  <c r="Q49" i="2"/>
  <c r="Q152" i="2"/>
  <c r="Q208" i="2"/>
  <c r="Q136" i="2"/>
  <c r="Q182" i="2"/>
  <c r="Q132" i="2"/>
  <c r="Q212" i="2"/>
  <c r="Q169" i="2"/>
  <c r="Q207" i="2"/>
  <c r="Q177" i="2"/>
  <c r="Q181" i="2"/>
  <c r="Q237" i="2"/>
  <c r="Q222" i="2"/>
  <c r="Q291" i="2"/>
  <c r="Q242" i="2"/>
  <c r="Q185" i="2"/>
  <c r="Q32" i="2"/>
  <c r="Q28" i="2"/>
  <c r="Q43" i="2"/>
  <c r="Q33" i="2"/>
  <c r="Q96" i="2"/>
  <c r="Q84" i="2"/>
  <c r="Q127" i="2"/>
  <c r="Q91" i="2"/>
  <c r="Q85" i="2"/>
  <c r="Q76" i="2"/>
  <c r="Q66" i="2"/>
  <c r="Q34" i="2"/>
  <c r="Q113" i="2"/>
  <c r="Q126" i="2"/>
  <c r="Q155" i="2"/>
  <c r="Q216" i="2"/>
  <c r="Q139" i="2"/>
  <c r="Q104" i="2"/>
  <c r="Q135" i="2"/>
  <c r="Q220" i="2"/>
  <c r="Q186" i="2"/>
  <c r="Q209" i="2"/>
  <c r="Q171" i="2"/>
  <c r="Q187" i="2"/>
  <c r="Q40" i="2"/>
  <c r="Q29" i="2"/>
  <c r="Q51" i="2"/>
  <c r="Q50" i="2"/>
  <c r="Q37" i="2"/>
  <c r="Q92" i="2"/>
  <c r="Q31" i="2"/>
  <c r="Q93" i="2"/>
  <c r="Q109" i="2"/>
  <c r="Q90" i="2"/>
  <c r="Q67" i="2"/>
  <c r="Q42" i="2"/>
  <c r="Q121" i="2"/>
  <c r="Q131" i="2"/>
  <c r="Q160" i="2"/>
  <c r="Q224" i="2"/>
  <c r="Q142" i="2"/>
  <c r="Q145" i="2"/>
  <c r="Q164" i="2"/>
  <c r="Q161" i="2"/>
  <c r="Q215" i="2"/>
  <c r="Q211" i="2"/>
  <c r="Q178" i="2"/>
  <c r="Q189" i="2"/>
  <c r="Q253" i="2"/>
  <c r="Q243" i="2"/>
  <c r="Q307" i="2"/>
  <c r="Q258" i="2"/>
  <c r="Q225" i="2"/>
  <c r="Q205" i="2"/>
  <c r="Q30" i="2"/>
  <c r="Q94" i="2"/>
  <c r="Q158" i="2"/>
  <c r="Q221" i="2"/>
  <c r="Q261" i="2"/>
  <c r="Q250" i="2"/>
  <c r="Q210" i="2"/>
  <c r="Q287" i="2"/>
  <c r="Q332" i="2"/>
  <c r="Q313" i="2"/>
  <c r="Q319" i="2"/>
  <c r="Q288" i="2"/>
  <c r="Q293" i="2"/>
  <c r="Q326" i="2"/>
  <c r="Q57" i="2"/>
  <c r="Q82" i="2"/>
  <c r="Q154" i="2"/>
  <c r="Q138" i="2"/>
  <c r="Q236" i="2"/>
  <c r="Q266" i="2"/>
  <c r="Q240" i="2"/>
  <c r="Q295" i="2"/>
  <c r="Q336" i="2"/>
  <c r="Q316" i="2"/>
  <c r="Q328" i="2"/>
  <c r="Q302" i="2"/>
  <c r="Q296" i="2"/>
  <c r="Q329" i="2"/>
  <c r="Q62" i="2"/>
  <c r="Q47" i="2"/>
  <c r="Q116" i="2"/>
  <c r="Q147" i="2"/>
  <c r="Q235" i="2"/>
  <c r="Q282" i="2"/>
  <c r="Q214" i="2"/>
  <c r="Q303" i="2"/>
  <c r="Q238" i="2"/>
  <c r="Q322" i="2"/>
  <c r="Q246" i="2"/>
  <c r="Q318" i="2"/>
  <c r="Q300" i="2"/>
  <c r="Q48" i="2"/>
  <c r="Q129" i="2"/>
  <c r="Q172" i="2"/>
  <c r="Q191" i="2"/>
  <c r="Q251" i="2"/>
  <c r="Q213" i="2"/>
  <c r="Q229" i="2"/>
  <c r="Q260" i="2"/>
  <c r="Q244" i="2"/>
  <c r="Q325" i="2"/>
  <c r="Q262" i="2"/>
  <c r="Q321" i="2"/>
  <c r="Q305" i="2"/>
  <c r="Q74" i="2"/>
  <c r="Q134" i="2"/>
  <c r="Q188" i="2"/>
  <c r="Q195" i="2"/>
  <c r="Q267" i="2"/>
  <c r="Q227" i="2"/>
  <c r="Q232" i="2"/>
  <c r="Q276" i="2"/>
  <c r="Q248" i="2"/>
  <c r="Q331" i="2"/>
  <c r="Q306" i="2"/>
  <c r="Q324" i="2"/>
  <c r="Q308" i="2"/>
  <c r="Q61" i="2"/>
  <c r="Q168" i="2"/>
  <c r="Q175" i="2"/>
  <c r="Q156" i="2"/>
  <c r="Q299" i="2"/>
  <c r="Q241" i="2"/>
  <c r="Q239" i="2"/>
  <c r="Q286" i="2"/>
  <c r="Q256" i="2"/>
  <c r="Q277" i="2"/>
  <c r="Q309" i="2"/>
  <c r="Q330" i="2"/>
  <c r="Q317" i="2"/>
  <c r="Q21" i="2"/>
  <c r="Q117" i="2"/>
  <c r="Q148" i="2"/>
  <c r="Q217" i="2"/>
  <c r="Q245" i="2"/>
  <c r="Q203" i="2"/>
  <c r="Q273" i="2"/>
  <c r="Q279" i="2"/>
  <c r="Q333" i="2"/>
  <c r="Q304" i="2"/>
  <c r="Q294" i="2"/>
  <c r="Q285" i="2"/>
  <c r="Q289" i="2"/>
  <c r="Q320" i="2"/>
  <c r="Q100" i="2"/>
  <c r="Q264" i="2"/>
  <c r="Q112" i="2"/>
  <c r="Q284" i="2"/>
  <c r="Q190" i="2"/>
  <c r="Q270" i="2"/>
  <c r="Q199" i="2"/>
  <c r="Q337" i="2"/>
  <c r="Q315" i="2"/>
  <c r="Q311" i="2"/>
  <c r="Q265" i="2"/>
  <c r="Q301" i="2"/>
  <c r="Q255" i="2"/>
  <c r="P31" i="2"/>
  <c r="P80" i="2"/>
  <c r="P44" i="2"/>
  <c r="P81" i="2"/>
  <c r="P66" i="2"/>
  <c r="P79" i="2"/>
  <c r="P62" i="2"/>
  <c r="P116" i="2"/>
  <c r="P53" i="2"/>
  <c r="P63" i="2"/>
  <c r="P52" i="2"/>
  <c r="P24" i="2"/>
  <c r="P89" i="2"/>
  <c r="P109" i="2"/>
  <c r="P140" i="2"/>
  <c r="P67" i="2"/>
  <c r="P34" i="2"/>
  <c r="P92" i="2"/>
  <c r="P70" i="2"/>
  <c r="P123" i="2"/>
  <c r="P177" i="2"/>
  <c r="P107" i="2"/>
  <c r="P215" i="2"/>
  <c r="P151" i="2"/>
  <c r="P181" i="2"/>
  <c r="P144" i="2"/>
  <c r="P203" i="2"/>
  <c r="P168" i="2"/>
  <c r="P201" i="2"/>
  <c r="P202" i="2"/>
  <c r="P221" i="2"/>
  <c r="P268" i="2"/>
  <c r="P242" i="2"/>
  <c r="P306" i="2"/>
  <c r="P241" i="2"/>
  <c r="P193" i="2"/>
  <c r="P206" i="2"/>
  <c r="P246" i="2"/>
  <c r="P237" i="2"/>
  <c r="P279" i="2"/>
  <c r="P332" i="2"/>
  <c r="P331" i="2"/>
  <c r="P226" i="2"/>
  <c r="P324" i="2"/>
  <c r="P293" i="2"/>
  <c r="P320" i="2"/>
  <c r="P28" i="2"/>
  <c r="P23" i="2"/>
  <c r="P75" i="2"/>
  <c r="P76" i="2"/>
  <c r="P93" i="2"/>
  <c r="P117" i="2"/>
  <c r="P148" i="2"/>
  <c r="P82" i="2"/>
  <c r="P42" i="2"/>
  <c r="P101" i="2"/>
  <c r="P84" i="2"/>
  <c r="P125" i="2"/>
  <c r="P74" i="2"/>
  <c r="P159" i="2"/>
  <c r="P223" i="2"/>
  <c r="P158" i="2"/>
  <c r="P59" i="2"/>
  <c r="P147" i="2"/>
  <c r="P211" i="2"/>
  <c r="P170" i="2"/>
  <c r="P205" i="2"/>
  <c r="P153" i="2"/>
  <c r="P224" i="2"/>
  <c r="P212" i="2"/>
  <c r="P250" i="2"/>
  <c r="P314" i="2"/>
  <c r="P249" i="2"/>
  <c r="P210" i="2"/>
  <c r="P214" i="2"/>
  <c r="P254" i="2"/>
  <c r="P245" i="2"/>
  <c r="P283" i="2"/>
  <c r="P317" i="2"/>
  <c r="P335" i="2"/>
  <c r="P285" i="2"/>
  <c r="P337" i="2"/>
  <c r="P296" i="2"/>
  <c r="P323" i="2"/>
  <c r="P64" i="2"/>
  <c r="P40" i="2"/>
  <c r="P87" i="2"/>
  <c r="P78" i="2"/>
  <c r="P100" i="2"/>
  <c r="P30" i="2"/>
  <c r="P156" i="2"/>
  <c r="P86" i="2"/>
  <c r="P54" i="2"/>
  <c r="P105" i="2"/>
  <c r="P104" i="2"/>
  <c r="P127" i="2"/>
  <c r="P137" i="2"/>
  <c r="P167" i="2"/>
  <c r="P111" i="2"/>
  <c r="P166" i="2"/>
  <c r="P130" i="2"/>
  <c r="P150" i="2"/>
  <c r="P219" i="2"/>
  <c r="P176" i="2"/>
  <c r="P178" i="2"/>
  <c r="P182" i="2"/>
  <c r="P228" i="2"/>
  <c r="P222" i="2"/>
  <c r="P258" i="2"/>
  <c r="P322" i="2"/>
  <c r="P257" i="2"/>
  <c r="P216" i="2"/>
  <c r="P229" i="2"/>
  <c r="P262" i="2"/>
  <c r="P251" i="2"/>
  <c r="P304" i="2"/>
  <c r="P218" i="2"/>
  <c r="P247" i="2"/>
  <c r="P288" i="2"/>
  <c r="P326" i="2"/>
  <c r="P300" i="2"/>
  <c r="P334" i="2"/>
  <c r="P35" i="2"/>
  <c r="P72" i="2"/>
  <c r="P61" i="2"/>
  <c r="P95" i="2"/>
  <c r="P83" i="2"/>
  <c r="P110" i="2"/>
  <c r="P99" i="2"/>
  <c r="P25" i="2"/>
  <c r="P96" i="2"/>
  <c r="P55" i="2"/>
  <c r="P113" i="2"/>
  <c r="P112" i="2"/>
  <c r="P131" i="2"/>
  <c r="P146" i="2"/>
  <c r="P175" i="2"/>
  <c r="P119" i="2"/>
  <c r="P145" i="2"/>
  <c r="P135" i="2"/>
  <c r="P163" i="2"/>
  <c r="P160" i="2"/>
  <c r="P188" i="2"/>
  <c r="P180" i="2"/>
  <c r="P185" i="2"/>
  <c r="P231" i="2"/>
  <c r="P235" i="2"/>
  <c r="P266" i="2"/>
  <c r="P330" i="2"/>
  <c r="P265" i="2"/>
  <c r="P240" i="2"/>
  <c r="P232" i="2"/>
  <c r="P270" i="2"/>
  <c r="P253" i="2"/>
  <c r="P307" i="2"/>
  <c r="P277" i="2"/>
  <c r="P255" i="2"/>
  <c r="P292" i="2"/>
  <c r="P295" i="2"/>
  <c r="P305" i="2"/>
  <c r="P32" i="2"/>
  <c r="P43" i="2"/>
  <c r="P21" i="2"/>
  <c r="P69" i="2"/>
  <c r="P103" i="2"/>
  <c r="P91" i="2"/>
  <c r="P118" i="2"/>
  <c r="P102" i="2"/>
  <c r="P90" i="2"/>
  <c r="P98" i="2"/>
  <c r="P58" i="2"/>
  <c r="P121" i="2"/>
  <c r="P120" i="2"/>
  <c r="P134" i="2"/>
  <c r="P149" i="2"/>
  <c r="P183" i="2"/>
  <c r="P133" i="2"/>
  <c r="P154" i="2"/>
  <c r="P38" i="2"/>
  <c r="P171" i="2"/>
  <c r="P162" i="2"/>
  <c r="P209" i="2"/>
  <c r="P172" i="2"/>
  <c r="P194" i="2"/>
  <c r="P236" i="2"/>
  <c r="P243" i="2"/>
  <c r="P274" i="2"/>
  <c r="P204" i="2"/>
  <c r="P273" i="2"/>
  <c r="P248" i="2"/>
  <c r="P239" i="2"/>
  <c r="P278" i="2"/>
  <c r="P259" i="2"/>
  <c r="P310" i="2"/>
  <c r="P280" i="2"/>
  <c r="P263" i="2"/>
  <c r="P312" i="2"/>
  <c r="P299" i="2"/>
  <c r="P308" i="2"/>
  <c r="P275" i="2"/>
  <c r="P39" i="2"/>
  <c r="P29" i="2"/>
  <c r="P77" i="2"/>
  <c r="P22" i="2"/>
  <c r="P33" i="2"/>
  <c r="P126" i="2"/>
  <c r="P108" i="2"/>
  <c r="P94" i="2"/>
  <c r="P106" i="2"/>
  <c r="P68" i="2"/>
  <c r="P129" i="2"/>
  <c r="P128" i="2"/>
  <c r="P143" i="2"/>
  <c r="P152" i="2"/>
  <c r="P191" i="2"/>
  <c r="P136" i="2"/>
  <c r="P157" i="2"/>
  <c r="P97" i="2"/>
  <c r="P179" i="2"/>
  <c r="P186" i="2"/>
  <c r="P213" i="2"/>
  <c r="P184" i="2"/>
  <c r="P198" i="2"/>
  <c r="P244" i="2"/>
  <c r="P190" i="2"/>
  <c r="P282" i="2"/>
  <c r="P225" i="2"/>
  <c r="P281" i="2"/>
  <c r="P256" i="2"/>
  <c r="P217" i="2"/>
  <c r="P286" i="2"/>
  <c r="P261" i="2"/>
  <c r="P313" i="2"/>
  <c r="P284" i="2"/>
  <c r="P287" i="2"/>
  <c r="P315" i="2"/>
  <c r="P327" i="2"/>
  <c r="P329" i="2"/>
  <c r="P276" i="2"/>
  <c r="P45" i="2"/>
  <c r="P56" i="2"/>
  <c r="P51" i="2"/>
  <c r="P27" i="2"/>
  <c r="P71" i="2"/>
  <c r="P85" i="2"/>
  <c r="P132" i="2"/>
  <c r="P65" i="2"/>
  <c r="P122" i="2"/>
  <c r="P88" i="2"/>
  <c r="P49" i="2"/>
  <c r="P115" i="2"/>
  <c r="P169" i="2"/>
  <c r="P48" i="2"/>
  <c r="P207" i="2"/>
  <c r="P142" i="2"/>
  <c r="P173" i="2"/>
  <c r="P141" i="2"/>
  <c r="P195" i="2"/>
  <c r="P196" i="2"/>
  <c r="P164" i="2"/>
  <c r="P174" i="2"/>
  <c r="P200" i="2"/>
  <c r="P260" i="2"/>
  <c r="P234" i="2"/>
  <c r="P298" i="2"/>
  <c r="P233" i="2"/>
  <c r="P297" i="2"/>
  <c r="P272" i="2"/>
  <c r="P238" i="2"/>
  <c r="P302" i="2"/>
  <c r="P269" i="2"/>
  <c r="P325" i="2"/>
  <c r="P328" i="2"/>
  <c r="P309" i="2"/>
  <c r="P321" i="2"/>
  <c r="P271" i="2"/>
  <c r="P311" i="2"/>
  <c r="P333" i="2"/>
  <c r="P26" i="2"/>
  <c r="P41" i="2"/>
  <c r="P192" i="2"/>
  <c r="P289" i="2"/>
  <c r="P318" i="2"/>
  <c r="P50" i="2"/>
  <c r="P161" i="2"/>
  <c r="P230" i="2"/>
  <c r="P264" i="2"/>
  <c r="P336" i="2"/>
  <c r="P60" i="2"/>
  <c r="P155" i="2"/>
  <c r="P189" i="2"/>
  <c r="P220" i="2"/>
  <c r="P303" i="2"/>
  <c r="P124" i="2"/>
  <c r="P199" i="2"/>
  <c r="P197" i="2"/>
  <c r="P294" i="2"/>
  <c r="P301" i="2"/>
  <c r="P57" i="2"/>
  <c r="P139" i="2"/>
  <c r="P252" i="2"/>
  <c r="P267" i="2"/>
  <c r="P37" i="2"/>
  <c r="P114" i="2"/>
  <c r="P165" i="2"/>
  <c r="P208" i="2"/>
  <c r="P316" i="2"/>
  <c r="P46" i="2"/>
  <c r="P36" i="2"/>
  <c r="P187" i="2"/>
  <c r="P227" i="2"/>
  <c r="P291" i="2"/>
  <c r="P138" i="2"/>
  <c r="P290" i="2"/>
  <c r="P319" i="2"/>
  <c r="P47" i="2"/>
  <c r="P73" i="2"/>
  <c r="O7" i="2"/>
  <c r="E6" i="2" s="1"/>
  <c r="E9" i="2" s="1"/>
  <c r="E10" i="2" s="1"/>
  <c r="O18" i="2"/>
  <c r="Q18" i="2"/>
  <c r="P18" i="2"/>
  <c r="E4" i="2" l="1"/>
  <c r="M32" i="2"/>
  <c r="M72" i="2"/>
  <c r="M334" i="2"/>
  <c r="M150" i="2"/>
  <c r="M294" i="2"/>
  <c r="M234" i="2"/>
  <c r="M132" i="2"/>
  <c r="M262" i="2"/>
  <c r="E5" i="2"/>
  <c r="M48" i="2" s="1"/>
  <c r="M255" i="2" l="1"/>
  <c r="M274" i="2"/>
  <c r="M82" i="2"/>
  <c r="M331" i="2"/>
  <c r="M170" i="2"/>
  <c r="R170" i="2" s="1"/>
  <c r="M286" i="2"/>
  <c r="M43" i="2"/>
  <c r="M200" i="2"/>
  <c r="N200" i="2" s="1"/>
  <c r="M231" i="2"/>
  <c r="M138" i="2"/>
  <c r="M50" i="2"/>
  <c r="M58" i="2"/>
  <c r="M270" i="2"/>
  <c r="N270" i="2" s="1"/>
  <c r="M205" i="2"/>
  <c r="M80" i="2"/>
  <c r="M272" i="2"/>
  <c r="N272" i="2" s="1"/>
  <c r="M130" i="2"/>
  <c r="M302" i="2"/>
  <c r="M332" i="2"/>
  <c r="M181" i="2"/>
  <c r="M131" i="2"/>
  <c r="R131" i="2" s="1"/>
  <c r="M147" i="2"/>
  <c r="M144" i="2"/>
  <c r="M326" i="2"/>
  <c r="R326" i="2" s="1"/>
  <c r="M162" i="2"/>
  <c r="M278" i="2"/>
  <c r="M120" i="2"/>
  <c r="N48" i="2"/>
  <c r="R48" i="2"/>
  <c r="N262" i="2"/>
  <c r="R262" i="2"/>
  <c r="R162" i="2"/>
  <c r="N162" i="2"/>
  <c r="R138" i="2"/>
  <c r="N138" i="2"/>
  <c r="R334" i="2"/>
  <c r="N334" i="2"/>
  <c r="N120" i="2"/>
  <c r="R120" i="2"/>
  <c r="N82" i="2"/>
  <c r="R82" i="2"/>
  <c r="M118" i="2"/>
  <c r="M60" i="2"/>
  <c r="M64" i="2"/>
  <c r="M33" i="2"/>
  <c r="M79" i="2"/>
  <c r="M97" i="2"/>
  <c r="M46" i="2"/>
  <c r="M328" i="2"/>
  <c r="M216" i="2"/>
  <c r="M159" i="2"/>
  <c r="M273" i="2"/>
  <c r="M183" i="2"/>
  <c r="M112" i="2"/>
  <c r="M314" i="2"/>
  <c r="M246" i="2"/>
  <c r="M220" i="2"/>
  <c r="M305" i="2"/>
  <c r="M238" i="2"/>
  <c r="M212" i="2"/>
  <c r="M300" i="2"/>
  <c r="M229" i="2"/>
  <c r="M196" i="2"/>
  <c r="M293" i="2"/>
  <c r="M214" i="2"/>
  <c r="M188" i="2"/>
  <c r="M289" i="2"/>
  <c r="M209" i="2"/>
  <c r="M154" i="2"/>
  <c r="M282" i="2"/>
  <c r="M206" i="2"/>
  <c r="M135" i="2"/>
  <c r="M121" i="2"/>
  <c r="M36" i="2"/>
  <c r="M218" i="2"/>
  <c r="M151" i="2"/>
  <c r="M57" i="2"/>
  <c r="V22" i="2"/>
  <c r="M68" i="2"/>
  <c r="M119" i="2"/>
  <c r="M61" i="2"/>
  <c r="M225" i="2"/>
  <c r="M104" i="2"/>
  <c r="M145" i="2"/>
  <c r="V15" i="2"/>
  <c r="M140" i="2"/>
  <c r="M103" i="2"/>
  <c r="M49" i="2"/>
  <c r="M178" i="2"/>
  <c r="M52" i="2"/>
  <c r="V5" i="2"/>
  <c r="N274" i="2"/>
  <c r="R274" i="2"/>
  <c r="N331" i="2"/>
  <c r="R331" i="2"/>
  <c r="R270" i="2"/>
  <c r="M256" i="2"/>
  <c r="M296" i="2"/>
  <c r="M242" i="2"/>
  <c r="M335" i="2"/>
  <c r="M263" i="2"/>
  <c r="M89" i="2"/>
  <c r="M215" i="2"/>
  <c r="M311" i="2"/>
  <c r="M166" i="2"/>
  <c r="M202" i="2"/>
  <c r="M303" i="2"/>
  <c r="M158" i="2"/>
  <c r="M325" i="2"/>
  <c r="M295" i="2"/>
  <c r="M142" i="2"/>
  <c r="M317" i="2"/>
  <c r="M287" i="2"/>
  <c r="M136" i="2"/>
  <c r="M308" i="2"/>
  <c r="M279" i="2"/>
  <c r="M109" i="2"/>
  <c r="M288" i="2"/>
  <c r="M271" i="2"/>
  <c r="M91" i="2"/>
  <c r="M114" i="2"/>
  <c r="M29" i="2"/>
  <c r="M155" i="2"/>
  <c r="M93" i="2"/>
  <c r="M54" i="2"/>
  <c r="M47" i="2"/>
  <c r="M69" i="2"/>
  <c r="M153" i="2"/>
  <c r="V16" i="2"/>
  <c r="M233" i="2"/>
  <c r="M99" i="2"/>
  <c r="M65" i="2"/>
  <c r="V8" i="2"/>
  <c r="M186" i="2"/>
  <c r="M53" i="2"/>
  <c r="V9" i="2"/>
  <c r="M163" i="2"/>
  <c r="M129" i="2"/>
  <c r="V6" i="2"/>
  <c r="R205" i="2"/>
  <c r="N205" i="2"/>
  <c r="N147" i="2"/>
  <c r="R147" i="2"/>
  <c r="R144" i="2"/>
  <c r="N144" i="2"/>
  <c r="R58" i="2"/>
  <c r="N58" i="2"/>
  <c r="M190" i="2"/>
  <c r="M217" i="2"/>
  <c r="M327" i="2"/>
  <c r="M316" i="2"/>
  <c r="M201" i="2"/>
  <c r="M67" i="2"/>
  <c r="M321" i="2"/>
  <c r="M239" i="2"/>
  <c r="M126" i="2"/>
  <c r="M312" i="2"/>
  <c r="M232" i="2"/>
  <c r="M59" i="2"/>
  <c r="M292" i="2"/>
  <c r="M223" i="2"/>
  <c r="M101" i="2"/>
  <c r="M285" i="2"/>
  <c r="M203" i="2"/>
  <c r="M113" i="2"/>
  <c r="M281" i="2"/>
  <c r="M240" i="2"/>
  <c r="M106" i="2"/>
  <c r="M199" i="2"/>
  <c r="M219" i="2"/>
  <c r="M81" i="2"/>
  <c r="M102" i="2"/>
  <c r="M21" i="2"/>
  <c r="M168" i="2"/>
  <c r="V7" i="2"/>
  <c r="V2" i="2"/>
  <c r="M37" i="2"/>
  <c r="V18" i="2"/>
  <c r="M76" i="2"/>
  <c r="V10" i="2"/>
  <c r="M198" i="2"/>
  <c r="M180" i="2"/>
  <c r="M123" i="2"/>
  <c r="M24" i="2"/>
  <c r="M171" i="2"/>
  <c r="M137" i="2"/>
  <c r="V14" i="2"/>
  <c r="M228" i="2"/>
  <c r="M122" i="2"/>
  <c r="M30" i="2"/>
  <c r="R286" i="2"/>
  <c r="N286" i="2"/>
  <c r="R255" i="2"/>
  <c r="N255" i="2"/>
  <c r="M75" i="2"/>
  <c r="M264" i="2"/>
  <c r="M175" i="2"/>
  <c r="V23" i="2"/>
  <c r="M337" i="2"/>
  <c r="M265" i="2"/>
  <c r="M31" i="2"/>
  <c r="M324" i="2"/>
  <c r="M249" i="2"/>
  <c r="V19" i="2"/>
  <c r="M318" i="2"/>
  <c r="M241" i="2"/>
  <c r="M42" i="2"/>
  <c r="M315" i="2"/>
  <c r="M230" i="2"/>
  <c r="V13" i="2"/>
  <c r="M306" i="2"/>
  <c r="M227" i="2"/>
  <c r="M28" i="2"/>
  <c r="M280" i="2"/>
  <c r="M179" i="2"/>
  <c r="M40" i="2"/>
  <c r="M70" i="2"/>
  <c r="V24" i="2"/>
  <c r="M124" i="2"/>
  <c r="M51" i="2"/>
  <c r="M77" i="2"/>
  <c r="M86" i="2"/>
  <c r="V11" i="2"/>
  <c r="M90" i="2"/>
  <c r="M25" i="2"/>
  <c r="M210" i="2"/>
  <c r="M139" i="2"/>
  <c r="M39" i="2"/>
  <c r="V27" i="2"/>
  <c r="M83" i="2"/>
  <c r="M56" i="2"/>
  <c r="V3" i="2"/>
  <c r="M164" i="2"/>
  <c r="M107" i="2"/>
  <c r="M22" i="2"/>
  <c r="N231" i="2"/>
  <c r="R231" i="2"/>
  <c r="N294" i="2"/>
  <c r="R294" i="2"/>
  <c r="R278" i="2"/>
  <c r="N278" i="2"/>
  <c r="R181" i="2"/>
  <c r="N181" i="2"/>
  <c r="M322" i="2"/>
  <c r="M251" i="2"/>
  <c r="M250" i="2"/>
  <c r="M108" i="2"/>
  <c r="M248" i="2"/>
  <c r="M298" i="2"/>
  <c r="M185" i="2"/>
  <c r="M291" i="2"/>
  <c r="M277" i="2"/>
  <c r="M187" i="2"/>
  <c r="M266" i="2"/>
  <c r="M173" i="2"/>
  <c r="M258" i="2"/>
  <c r="M267" i="2"/>
  <c r="M157" i="2"/>
  <c r="M117" i="2"/>
  <c r="M84" i="2"/>
  <c r="M213" i="2"/>
  <c r="M156" i="2"/>
  <c r="M73" i="2"/>
  <c r="M34" i="2"/>
  <c r="M94" i="2"/>
  <c r="M26" i="2"/>
  <c r="M62" i="2"/>
  <c r="V28" i="2"/>
  <c r="M193" i="2"/>
  <c r="M133" i="2"/>
  <c r="V4" i="2"/>
  <c r="M194" i="2"/>
  <c r="M172" i="2"/>
  <c r="M115" i="2"/>
  <c r="M23" i="2"/>
  <c r="M174" i="2"/>
  <c r="M88" i="2"/>
  <c r="V25" i="2"/>
  <c r="N80" i="2"/>
  <c r="R80" i="2"/>
  <c r="N132" i="2"/>
  <c r="R132" i="2"/>
  <c r="N302" i="2"/>
  <c r="R302" i="2"/>
  <c r="N332" i="2"/>
  <c r="R332" i="2"/>
  <c r="R43" i="2"/>
  <c r="N43" i="2"/>
  <c r="N72" i="2"/>
  <c r="R72" i="2"/>
  <c r="M148" i="2"/>
  <c r="M330" i="2"/>
  <c r="M336" i="2"/>
  <c r="M259" i="2"/>
  <c r="M309" i="2"/>
  <c r="M146" i="2"/>
  <c r="M299" i="2"/>
  <c r="M284" i="2"/>
  <c r="M182" i="2"/>
  <c r="M283" i="2"/>
  <c r="M275" i="2"/>
  <c r="M247" i="2"/>
  <c r="M85" i="2"/>
  <c r="M323" i="2"/>
  <c r="M307" i="2"/>
  <c r="M236" i="2"/>
  <c r="M127" i="2"/>
  <c r="M313" i="2"/>
  <c r="M243" i="2"/>
  <c r="M222" i="2"/>
  <c r="M304" i="2"/>
  <c r="M235" i="2"/>
  <c r="M197" i="2"/>
  <c r="M268" i="2"/>
  <c r="M221" i="2"/>
  <c r="M195" i="2"/>
  <c r="M260" i="2"/>
  <c r="M211" i="2"/>
  <c r="M177" i="2"/>
  <c r="M252" i="2"/>
  <c r="M169" i="2"/>
  <c r="M167" i="2"/>
  <c r="M310" i="2"/>
  <c r="M244" i="2"/>
  <c r="M165" i="2"/>
  <c r="M45" i="2"/>
  <c r="M38" i="2"/>
  <c r="M257" i="2"/>
  <c r="M141" i="2"/>
  <c r="M105" i="2"/>
  <c r="V12" i="2"/>
  <c r="M63" i="2"/>
  <c r="V29" i="2"/>
  <c r="V17" i="2"/>
  <c r="V20" i="2"/>
  <c r="M208" i="2"/>
  <c r="M87" i="2"/>
  <c r="M66" i="2"/>
  <c r="M189" i="2"/>
  <c r="M128" i="2"/>
  <c r="M96" i="2"/>
  <c r="V26" i="2"/>
  <c r="M125" i="2"/>
  <c r="M92" i="2"/>
  <c r="N130" i="2"/>
  <c r="R130" i="2"/>
  <c r="R272" i="2"/>
  <c r="N234" i="2"/>
  <c r="R234" i="2"/>
  <c r="N150" i="2"/>
  <c r="R150" i="2"/>
  <c r="R50" i="2"/>
  <c r="N50" i="2"/>
  <c r="R32" i="2"/>
  <c r="N32" i="2"/>
  <c r="M111" i="2"/>
  <c r="M35" i="2"/>
  <c r="M301" i="2"/>
  <c r="M254" i="2"/>
  <c r="M320" i="2"/>
  <c r="M226" i="2"/>
  <c r="M116" i="2"/>
  <c r="M297" i="2"/>
  <c r="M224" i="2"/>
  <c r="M184" i="2"/>
  <c r="M290" i="2"/>
  <c r="M269" i="2"/>
  <c r="M176" i="2"/>
  <c r="M276" i="2"/>
  <c r="M261" i="2"/>
  <c r="M160" i="2"/>
  <c r="M207" i="2"/>
  <c r="M253" i="2"/>
  <c r="M152" i="2"/>
  <c r="M333" i="2"/>
  <c r="M245" i="2"/>
  <c r="M143" i="2"/>
  <c r="M329" i="2"/>
  <c r="M237" i="2"/>
  <c r="M134" i="2"/>
  <c r="M95" i="2"/>
  <c r="M44" i="2"/>
  <c r="M161" i="2"/>
  <c r="M204" i="2"/>
  <c r="M98" i="2"/>
  <c r="M27" i="2"/>
  <c r="M41" i="2"/>
  <c r="V21" i="2"/>
  <c r="M74" i="2"/>
  <c r="M319" i="2"/>
  <c r="M149" i="2"/>
  <c r="M110" i="2"/>
  <c r="M55" i="2"/>
  <c r="M191" i="2"/>
  <c r="M71" i="2"/>
  <c r="M100" i="2"/>
  <c r="M192" i="2"/>
  <c r="M78" i="2"/>
  <c r="R200" i="2" l="1"/>
  <c r="N170" i="2"/>
  <c r="N326" i="2"/>
  <c r="N131" i="2"/>
  <c r="R87" i="2"/>
  <c r="N87" i="2"/>
  <c r="R172" i="2"/>
  <c r="N172" i="2"/>
  <c r="R271" i="2"/>
  <c r="N271" i="2"/>
  <c r="N36" i="2"/>
  <c r="R36" i="2"/>
  <c r="R74" i="2"/>
  <c r="N74" i="2"/>
  <c r="N184" i="2"/>
  <c r="R184" i="2"/>
  <c r="N55" i="2"/>
  <c r="R55" i="2"/>
  <c r="N98" i="2"/>
  <c r="R98" i="2"/>
  <c r="N143" i="2"/>
  <c r="R143" i="2"/>
  <c r="R276" i="2"/>
  <c r="N276" i="2"/>
  <c r="N226" i="2"/>
  <c r="R226" i="2"/>
  <c r="R66" i="2"/>
  <c r="N66" i="2"/>
  <c r="N105" i="2"/>
  <c r="R105" i="2"/>
  <c r="N167" i="2"/>
  <c r="R167" i="2"/>
  <c r="N268" i="2"/>
  <c r="R268" i="2"/>
  <c r="R236" i="2"/>
  <c r="N236" i="2"/>
  <c r="N284" i="2"/>
  <c r="R284" i="2"/>
  <c r="R115" i="2"/>
  <c r="N115" i="2"/>
  <c r="N26" i="2"/>
  <c r="R26" i="2"/>
  <c r="N157" i="2"/>
  <c r="R157" i="2"/>
  <c r="N185" i="2"/>
  <c r="R185" i="2"/>
  <c r="N83" i="2"/>
  <c r="R83" i="2"/>
  <c r="N86" i="2"/>
  <c r="R86" i="2"/>
  <c r="R280" i="2"/>
  <c r="N280" i="2"/>
  <c r="N241" i="2"/>
  <c r="R241" i="2"/>
  <c r="R24" i="2"/>
  <c r="N24" i="2"/>
  <c r="R106" i="2"/>
  <c r="N106" i="2"/>
  <c r="N292" i="2"/>
  <c r="R292" i="2"/>
  <c r="N201" i="2"/>
  <c r="R201" i="2"/>
  <c r="N153" i="2"/>
  <c r="R153" i="2"/>
  <c r="R91" i="2"/>
  <c r="N91" i="2"/>
  <c r="N317" i="2"/>
  <c r="R317" i="2"/>
  <c r="N311" i="2"/>
  <c r="R311" i="2"/>
  <c r="N104" i="2"/>
  <c r="R104" i="2"/>
  <c r="R218" i="2"/>
  <c r="N218" i="2"/>
  <c r="R289" i="2"/>
  <c r="N289" i="2"/>
  <c r="R238" i="2"/>
  <c r="N238" i="2"/>
  <c r="N159" i="2"/>
  <c r="R159" i="2"/>
  <c r="R60" i="2"/>
  <c r="N60" i="2"/>
  <c r="N110" i="2"/>
  <c r="R110" i="2"/>
  <c r="R320" i="2"/>
  <c r="N320" i="2"/>
  <c r="N197" i="2"/>
  <c r="R197" i="2"/>
  <c r="R175" i="2"/>
  <c r="N175" i="2"/>
  <c r="N59" i="2"/>
  <c r="R59" i="2"/>
  <c r="N142" i="2"/>
  <c r="R142" i="2"/>
  <c r="N225" i="2"/>
  <c r="R225" i="2"/>
  <c r="N149" i="2"/>
  <c r="R149" i="2"/>
  <c r="R161" i="2"/>
  <c r="N161" i="2"/>
  <c r="R333" i="2"/>
  <c r="N333" i="2"/>
  <c r="R269" i="2"/>
  <c r="N269" i="2"/>
  <c r="R254" i="2"/>
  <c r="N254" i="2"/>
  <c r="N92" i="2"/>
  <c r="R92" i="2"/>
  <c r="N208" i="2"/>
  <c r="R208" i="2"/>
  <c r="N257" i="2"/>
  <c r="R257" i="2"/>
  <c r="N252" i="2"/>
  <c r="R252" i="2"/>
  <c r="R235" i="2"/>
  <c r="N235" i="2"/>
  <c r="R323" i="2"/>
  <c r="N323" i="2"/>
  <c r="R146" i="2"/>
  <c r="N146" i="2"/>
  <c r="N194" i="2"/>
  <c r="R194" i="2"/>
  <c r="N34" i="2"/>
  <c r="R34" i="2"/>
  <c r="N258" i="2"/>
  <c r="R258" i="2"/>
  <c r="N248" i="2"/>
  <c r="R248" i="2"/>
  <c r="N39" i="2"/>
  <c r="R39" i="2"/>
  <c r="N51" i="2"/>
  <c r="R51" i="2"/>
  <c r="N227" i="2"/>
  <c r="R227" i="2"/>
  <c r="N264" i="2"/>
  <c r="R264" i="2"/>
  <c r="R30" i="2"/>
  <c r="N30" i="2"/>
  <c r="N180" i="2"/>
  <c r="R180" i="2"/>
  <c r="R168" i="2"/>
  <c r="N168" i="2"/>
  <c r="N281" i="2"/>
  <c r="R281" i="2"/>
  <c r="R232" i="2"/>
  <c r="N232" i="2"/>
  <c r="N327" i="2"/>
  <c r="R327" i="2"/>
  <c r="R186" i="2"/>
  <c r="N186" i="2"/>
  <c r="R47" i="2"/>
  <c r="N47" i="2"/>
  <c r="N288" i="2"/>
  <c r="R288" i="2"/>
  <c r="N295" i="2"/>
  <c r="R295" i="2"/>
  <c r="N89" i="2"/>
  <c r="R89" i="2"/>
  <c r="R178" i="2"/>
  <c r="N178" i="2"/>
  <c r="N61" i="2"/>
  <c r="R61" i="2"/>
  <c r="N121" i="2"/>
  <c r="R121" i="2"/>
  <c r="N214" i="2"/>
  <c r="R214" i="2"/>
  <c r="N220" i="2"/>
  <c r="R220" i="2"/>
  <c r="N328" i="2"/>
  <c r="R328" i="2"/>
  <c r="N245" i="2"/>
  <c r="R245" i="2"/>
  <c r="N307" i="2"/>
  <c r="R307" i="2"/>
  <c r="R94" i="2"/>
  <c r="N94" i="2"/>
  <c r="N77" i="2"/>
  <c r="R77" i="2"/>
  <c r="N118" i="2"/>
  <c r="R118" i="2"/>
  <c r="N78" i="2"/>
  <c r="R78" i="2"/>
  <c r="N319" i="2"/>
  <c r="R319" i="2"/>
  <c r="R44" i="2"/>
  <c r="N44" i="2"/>
  <c r="N152" i="2"/>
  <c r="R152" i="2"/>
  <c r="R290" i="2"/>
  <c r="N290" i="2"/>
  <c r="N301" i="2"/>
  <c r="R301" i="2"/>
  <c r="R125" i="2"/>
  <c r="N125" i="2"/>
  <c r="N38" i="2"/>
  <c r="R38" i="2"/>
  <c r="N177" i="2"/>
  <c r="R177" i="2"/>
  <c r="R304" i="2"/>
  <c r="N304" i="2"/>
  <c r="R85" i="2"/>
  <c r="N85" i="2"/>
  <c r="N309" i="2"/>
  <c r="R309" i="2"/>
  <c r="N73" i="2"/>
  <c r="R73" i="2"/>
  <c r="R173" i="2"/>
  <c r="N173" i="2"/>
  <c r="R108" i="2"/>
  <c r="N108" i="2"/>
  <c r="N22" i="2"/>
  <c r="R22" i="2"/>
  <c r="N139" i="2"/>
  <c r="R139" i="2"/>
  <c r="N124" i="2"/>
  <c r="R124" i="2"/>
  <c r="N306" i="2"/>
  <c r="R306" i="2"/>
  <c r="R249" i="2"/>
  <c r="N249" i="2"/>
  <c r="N75" i="2"/>
  <c r="R75" i="2"/>
  <c r="N122" i="2"/>
  <c r="R122" i="2"/>
  <c r="N198" i="2"/>
  <c r="R198" i="2"/>
  <c r="N21" i="2"/>
  <c r="R21" i="2"/>
  <c r="N113" i="2"/>
  <c r="R113" i="2"/>
  <c r="N312" i="2"/>
  <c r="R312" i="2"/>
  <c r="R217" i="2"/>
  <c r="N217" i="2"/>
  <c r="R54" i="2"/>
  <c r="N54" i="2"/>
  <c r="R109" i="2"/>
  <c r="N109" i="2"/>
  <c r="N325" i="2"/>
  <c r="R325" i="2"/>
  <c r="N263" i="2"/>
  <c r="R263" i="2"/>
  <c r="R49" i="2"/>
  <c r="N49" i="2"/>
  <c r="N119" i="2"/>
  <c r="R119" i="2"/>
  <c r="N135" i="2"/>
  <c r="R135" i="2"/>
  <c r="N293" i="2"/>
  <c r="R293" i="2"/>
  <c r="R246" i="2"/>
  <c r="N246" i="2"/>
  <c r="R46" i="2"/>
  <c r="N46" i="2"/>
  <c r="R141" i="2"/>
  <c r="N141" i="2"/>
  <c r="R52" i="2"/>
  <c r="N52" i="2"/>
  <c r="R192" i="2"/>
  <c r="N192" i="2"/>
  <c r="R211" i="2"/>
  <c r="N211" i="2"/>
  <c r="N259" i="2"/>
  <c r="R259" i="2"/>
  <c r="R133" i="2"/>
  <c r="N133" i="2"/>
  <c r="N156" i="2"/>
  <c r="R156" i="2"/>
  <c r="R266" i="2"/>
  <c r="N266" i="2"/>
  <c r="N250" i="2"/>
  <c r="R250" i="2"/>
  <c r="N107" i="2"/>
  <c r="R107" i="2"/>
  <c r="R210" i="2"/>
  <c r="N210" i="2"/>
  <c r="N324" i="2"/>
  <c r="R324" i="2"/>
  <c r="N228" i="2"/>
  <c r="R228" i="2"/>
  <c r="N102" i="2"/>
  <c r="R102" i="2"/>
  <c r="N203" i="2"/>
  <c r="R203" i="2"/>
  <c r="R126" i="2"/>
  <c r="N126" i="2"/>
  <c r="N190" i="2"/>
  <c r="R190" i="2"/>
  <c r="N65" i="2"/>
  <c r="R65" i="2"/>
  <c r="R93" i="2"/>
  <c r="N93" i="2"/>
  <c r="N279" i="2"/>
  <c r="R279" i="2"/>
  <c r="R158" i="2"/>
  <c r="N158" i="2"/>
  <c r="N335" i="2"/>
  <c r="R335" i="2"/>
  <c r="N103" i="2"/>
  <c r="R103" i="2"/>
  <c r="R68" i="2"/>
  <c r="N68" i="2"/>
  <c r="N206" i="2"/>
  <c r="R206" i="2"/>
  <c r="N196" i="2"/>
  <c r="R196" i="2"/>
  <c r="R314" i="2"/>
  <c r="N314" i="2"/>
  <c r="N97" i="2"/>
  <c r="R97" i="2"/>
  <c r="R176" i="2"/>
  <c r="N176" i="2"/>
  <c r="R169" i="2"/>
  <c r="N169" i="2"/>
  <c r="N298" i="2"/>
  <c r="R298" i="2"/>
  <c r="R28" i="2"/>
  <c r="N28" i="2"/>
  <c r="N123" i="2"/>
  <c r="R123" i="2"/>
  <c r="R316" i="2"/>
  <c r="N316" i="2"/>
  <c r="R215" i="2"/>
  <c r="N215" i="2"/>
  <c r="R188" i="2"/>
  <c r="N188" i="2"/>
  <c r="R35" i="2"/>
  <c r="N35" i="2"/>
  <c r="N247" i="2"/>
  <c r="R247" i="2"/>
  <c r="R207" i="2"/>
  <c r="N207" i="2"/>
  <c r="N224" i="2"/>
  <c r="R224" i="2"/>
  <c r="R111" i="2"/>
  <c r="N111" i="2"/>
  <c r="N96" i="2"/>
  <c r="R96" i="2"/>
  <c r="N165" i="2"/>
  <c r="R165" i="2"/>
  <c r="N260" i="2"/>
  <c r="R260" i="2"/>
  <c r="N243" i="2"/>
  <c r="R243" i="2"/>
  <c r="N275" i="2"/>
  <c r="R275" i="2"/>
  <c r="R336" i="2"/>
  <c r="N336" i="2"/>
  <c r="R88" i="2"/>
  <c r="N88" i="2"/>
  <c r="R193" i="2"/>
  <c r="N193" i="2"/>
  <c r="N213" i="2"/>
  <c r="R213" i="2"/>
  <c r="N187" i="2"/>
  <c r="R187" i="2"/>
  <c r="N251" i="2"/>
  <c r="R251" i="2"/>
  <c r="N164" i="2"/>
  <c r="R164" i="2"/>
  <c r="R25" i="2"/>
  <c r="N25" i="2"/>
  <c r="R70" i="2"/>
  <c r="N70" i="2"/>
  <c r="N230" i="2"/>
  <c r="R230" i="2"/>
  <c r="R31" i="2"/>
  <c r="N31" i="2"/>
  <c r="N76" i="2"/>
  <c r="R76" i="2"/>
  <c r="N81" i="2"/>
  <c r="R81" i="2"/>
  <c r="R285" i="2"/>
  <c r="N285" i="2"/>
  <c r="R239" i="2"/>
  <c r="N239" i="2"/>
  <c r="N99" i="2"/>
  <c r="R99" i="2"/>
  <c r="R155" i="2"/>
  <c r="N155" i="2"/>
  <c r="N308" i="2"/>
  <c r="R308" i="2"/>
  <c r="N303" i="2"/>
  <c r="R303" i="2"/>
  <c r="N242" i="2"/>
  <c r="R242" i="2"/>
  <c r="R140" i="2"/>
  <c r="N140" i="2"/>
  <c r="N282" i="2"/>
  <c r="R282" i="2"/>
  <c r="N229" i="2"/>
  <c r="R229" i="2"/>
  <c r="R112" i="2"/>
  <c r="N112" i="2"/>
  <c r="N79" i="2"/>
  <c r="R79" i="2"/>
  <c r="R69" i="2"/>
  <c r="N69" i="2"/>
  <c r="N216" i="2"/>
  <c r="R216" i="2"/>
  <c r="N253" i="2"/>
  <c r="R253" i="2"/>
  <c r="N45" i="2"/>
  <c r="R45" i="2"/>
  <c r="N222" i="2"/>
  <c r="R222" i="2"/>
  <c r="R100" i="2"/>
  <c r="N100" i="2"/>
  <c r="N134" i="2"/>
  <c r="R134" i="2"/>
  <c r="N71" i="2"/>
  <c r="R71" i="2"/>
  <c r="N41" i="2"/>
  <c r="R41" i="2"/>
  <c r="R237" i="2"/>
  <c r="N237" i="2"/>
  <c r="R160" i="2"/>
  <c r="N160" i="2"/>
  <c r="R297" i="2"/>
  <c r="N297" i="2"/>
  <c r="N128" i="2"/>
  <c r="R128" i="2"/>
  <c r="R63" i="2"/>
  <c r="N63" i="2"/>
  <c r="R244" i="2"/>
  <c r="N244" i="2"/>
  <c r="R195" i="2"/>
  <c r="N195" i="2"/>
  <c r="N313" i="2"/>
  <c r="R313" i="2"/>
  <c r="N283" i="2"/>
  <c r="R283" i="2"/>
  <c r="N330" i="2"/>
  <c r="R330" i="2"/>
  <c r="R174" i="2"/>
  <c r="N174" i="2"/>
  <c r="N84" i="2"/>
  <c r="R84" i="2"/>
  <c r="N277" i="2"/>
  <c r="R277" i="2"/>
  <c r="R322" i="2"/>
  <c r="N322" i="2"/>
  <c r="N90" i="2"/>
  <c r="R90" i="2"/>
  <c r="N40" i="2"/>
  <c r="R40" i="2"/>
  <c r="N315" i="2"/>
  <c r="R315" i="2"/>
  <c r="R265" i="2"/>
  <c r="N265" i="2"/>
  <c r="R137" i="2"/>
  <c r="N137" i="2"/>
  <c r="N219" i="2"/>
  <c r="R219" i="2"/>
  <c r="N101" i="2"/>
  <c r="R101" i="2"/>
  <c r="N321" i="2"/>
  <c r="R321" i="2"/>
  <c r="N129" i="2"/>
  <c r="R129" i="2"/>
  <c r="R233" i="2"/>
  <c r="N233" i="2"/>
  <c r="N29" i="2"/>
  <c r="R29" i="2"/>
  <c r="R136" i="2"/>
  <c r="N136" i="2"/>
  <c r="R202" i="2"/>
  <c r="N202" i="2"/>
  <c r="R296" i="2"/>
  <c r="N296" i="2"/>
  <c r="N57" i="2"/>
  <c r="R57" i="2"/>
  <c r="N154" i="2"/>
  <c r="R154" i="2"/>
  <c r="N300" i="2"/>
  <c r="R300" i="2"/>
  <c r="R183" i="2"/>
  <c r="N183" i="2"/>
  <c r="N33" i="2"/>
  <c r="R33" i="2"/>
  <c r="R204" i="2"/>
  <c r="N204" i="2"/>
  <c r="N299" i="2"/>
  <c r="R299" i="2"/>
  <c r="N267" i="2"/>
  <c r="R267" i="2"/>
  <c r="R318" i="2"/>
  <c r="N318" i="2"/>
  <c r="R240" i="2"/>
  <c r="N240" i="2"/>
  <c r="N53" i="2"/>
  <c r="R53" i="2"/>
  <c r="N305" i="2"/>
  <c r="R305" i="2"/>
  <c r="N95" i="2"/>
  <c r="R95" i="2"/>
  <c r="N191" i="2"/>
  <c r="R191" i="2"/>
  <c r="R27" i="2"/>
  <c r="N27" i="2"/>
  <c r="N329" i="2"/>
  <c r="R329" i="2"/>
  <c r="R261" i="2"/>
  <c r="N261" i="2"/>
  <c r="R116" i="2"/>
  <c r="N116" i="2"/>
  <c r="N189" i="2"/>
  <c r="R189" i="2"/>
  <c r="N310" i="2"/>
  <c r="R310" i="2"/>
  <c r="R221" i="2"/>
  <c r="N221" i="2"/>
  <c r="N127" i="2"/>
  <c r="R127" i="2"/>
  <c r="N182" i="2"/>
  <c r="R182" i="2"/>
  <c r="N148" i="2"/>
  <c r="R148" i="2"/>
  <c r="N23" i="2"/>
  <c r="R23" i="2"/>
  <c r="N62" i="2"/>
  <c r="R62" i="2"/>
  <c r="N117" i="2"/>
  <c r="R117" i="2"/>
  <c r="R291" i="2"/>
  <c r="N291" i="2"/>
  <c r="N56" i="2"/>
  <c r="R56" i="2"/>
  <c r="N179" i="2"/>
  <c r="R179" i="2"/>
  <c r="N42" i="2"/>
  <c r="R42" i="2"/>
  <c r="N337" i="2"/>
  <c r="R337" i="2"/>
  <c r="N171" i="2"/>
  <c r="R171" i="2"/>
  <c r="N37" i="2"/>
  <c r="R37" i="2"/>
  <c r="N199" i="2"/>
  <c r="R199" i="2"/>
  <c r="N223" i="2"/>
  <c r="R223" i="2"/>
  <c r="N67" i="2"/>
  <c r="R67" i="2"/>
  <c r="N163" i="2"/>
  <c r="R163" i="2"/>
  <c r="N114" i="2"/>
  <c r="R114" i="2"/>
  <c r="N287" i="2"/>
  <c r="R287" i="2"/>
  <c r="N166" i="2"/>
  <c r="R166" i="2"/>
  <c r="N256" i="2"/>
  <c r="R256" i="2"/>
  <c r="N145" i="2"/>
  <c r="R145" i="2"/>
  <c r="N151" i="2"/>
  <c r="R151" i="2"/>
  <c r="N209" i="2"/>
  <c r="R209" i="2"/>
  <c r="N212" i="2"/>
  <c r="R212" i="2"/>
  <c r="R273" i="2"/>
  <c r="N273" i="2"/>
  <c r="N64" i="2"/>
  <c r="R64" i="2"/>
  <c r="N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<sst xmlns="http://schemas.openxmlformats.org/spreadsheetml/2006/main" count="975" uniqueCount="378">
  <si>
    <t>OU Ser / GSC 01487-00733</t>
  </si>
  <si>
    <t>n</t>
  </si>
  <si>
    <t>Q. Fit</t>
  </si>
  <si>
    <t>System Type:</t>
  </si>
  <si>
    <t>??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</si>
  <si>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</si>
  <si>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</si>
  <si>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</si>
  <si>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</si>
  <si>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</si>
  <si>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</si>
  <si>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</t>
  </si>
  <si>
    <t>Period =</t>
  </si>
  <si>
    <t>Verified by ToMcat 2012-06-15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</si>
  <si>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</si>
  <si>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</si>
  <si>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</si>
  <si>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</si>
  <si>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</si>
  <si>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</si>
  <si>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</si>
  <si>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</si>
  <si>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</si>
  <si>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</si>
  <si>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</si>
  <si>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</si>
  <si>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</si>
  <si>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</si>
  <si>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</si>
  <si>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</si>
  <si>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</si>
  <si>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</si>
  <si>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</si>
  <si>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</si>
  <si>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</si>
  <si>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</si>
  <si>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</si>
  <si>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</si>
  <si>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</si>
  <si>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</si>
  <si>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</si>
  <si>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</si>
  <si>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</si>
  <si>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</si>
  <si>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</si>
  <si>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</si>
  <si>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t>BAD</t>
  </si>
  <si>
    <t>diff²</t>
  </si>
  <si>
    <t>wt</t>
  </si>
  <si>
    <t>wt*diff²</t>
  </si>
  <si>
    <t>IBVS 5330</t>
  </si>
  <si>
    <t>I</t>
  </si>
  <si>
    <t>Pribulla, 2002</t>
  </si>
  <si>
    <t>II</t>
  </si>
  <si>
    <t>IBVS 5668</t>
  </si>
  <si>
    <t>IBVS 5623</t>
  </si>
  <si>
    <t>IBVS 5592</t>
  </si>
  <si>
    <t>IBVS 5603</t>
  </si>
  <si>
    <t>IBVS 5677</t>
  </si>
  <si>
    <t>Nakajima</t>
  </si>
  <si>
    <t>V</t>
  </si>
  <si>
    <t>IBVS 5814</t>
  </si>
  <si>
    <t>IBVS 5820</t>
  </si>
  <si>
    <t>IBVS 5835</t>
  </si>
  <si>
    <t>Ic</t>
  </si>
  <si>
    <t>IBVS 5898</t>
  </si>
  <si>
    <t>OEJV 116</t>
  </si>
  <si>
    <t>Smelcer</t>
  </si>
  <si>
    <t>R</t>
  </si>
  <si>
    <t>IBVS 5980</t>
  </si>
  <si>
    <t>OEJV 0160</t>
  </si>
  <si>
    <t>IBVS 6044</t>
  </si>
  <si>
    <t>OEJV 0179</t>
  </si>
  <si>
    <t>IBVS 6191</t>
  </si>
  <si>
    <t>IBVS 6244</t>
  </si>
  <si>
    <t>OEJV 0203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</si>
  <si>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</si>
  <si>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</si>
  <si>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</si>
  <si>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</si>
  <si>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</si>
  <si>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</si>
  <si>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</si>
  <si>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</si>
  <si>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</si>
  <si>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</si>
  <si>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</si>
  <si>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</si>
  <si>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</si>
  <si>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</si>
  <si>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</si>
  <si>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</si>
  <si>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</si>
  <si>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</si>
  <si>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</si>
  <si>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</si>
  <si>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</si>
  <si>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</si>
  <si>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</si>
  <si>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</si>
  <si>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</si>
  <si>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</si>
  <si>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</si>
  <si>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</si>
  <si>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</si>
  <si>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</si>
  <si>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</si>
  <si>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</si>
  <si>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</si>
  <si>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</si>
  <si>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</si>
  <si>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</si>
  <si>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</si>
  <si>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</si>
  <si>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</si>
  <si>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</si>
  <si>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</si>
  <si>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</si>
  <si>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</si>
  <si>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</si>
  <si>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</si>
  <si>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</si>
  <si>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</si>
  <si>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</si>
  <si>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</si>
  <si>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</si>
  <si>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</si>
  <si>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</si>
  <si>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</si>
  <si>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</si>
  <si>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</si>
  <si>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</si>
  <si>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</si>
  <si>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</si>
  <si>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</si>
  <si>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</si>
  <si>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</si>
  <si>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</si>
  <si>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</si>
  <si>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</si>
  <si>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</si>
  <si>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</si>
  <si>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</si>
  <si>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</si>
  <si>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</si>
  <si>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</si>
  <si>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</si>
  <si>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</si>
  <si>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</si>
  <si>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</si>
  <si>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</si>
  <si>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</si>
  <si>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</si>
  <si>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</si>
  <si>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</si>
  <si>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</si>
  <si>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</si>
  <si>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</si>
  <si>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</si>
  <si>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</si>
  <si>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</si>
  <si>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</si>
  <si>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</si>
  <si>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</si>
  <si>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Minima from the Lichtenknecker Database of the BAV</t>
  </si>
  <si>
    <t>http://www.bav-astro.de/LkDB/index.php?lang=en&amp;sprache_dial=en</t>
  </si>
  <si>
    <t>2452130.4683 </t>
  </si>
  <si>
    <t> 08.08.2001 23:14 </t>
  </si>
  <si>
    <t> 0.0427 </t>
  </si>
  <si>
    <t>E </t>
  </si>
  <si>
    <t> C.Yesilyaprak </t>
  </si>
  <si>
    <t>IBVS 5330 </t>
  </si>
  <si>
    <t>2452133.4360 </t>
  </si>
  <si>
    <t> 11.08.2001 22:27 </t>
  </si>
  <si>
    <t>2452441.6112 </t>
  </si>
  <si>
    <t> 16.06.2002 02:40 </t>
  </si>
  <si>
    <t> 0.0228 </t>
  </si>
  <si>
    <t>2452476.4866 </t>
  </si>
  <si>
    <t> 20.07.2002 23:40 </t>
  </si>
  <si>
    <t> 0.0278 </t>
  </si>
  <si>
    <t>2452723.5251 </t>
  </si>
  <si>
    <t> 25.03.2003 00:36 </t>
  </si>
  <si>
    <t> 0.0057 </t>
  </si>
  <si>
    <t>?</t>
  </si>
  <si>
    <t> T.Pribulla et al. </t>
  </si>
  <si>
    <t>IBVS 5668 </t>
  </si>
  <si>
    <t>2452745.4867 </t>
  </si>
  <si>
    <t> 15.04.2003 23:40 </t>
  </si>
  <si>
    <t> 0.0063 </t>
  </si>
  <si>
    <t> M.Drozdz et al. </t>
  </si>
  <si>
    <t>IBVS 5623 </t>
  </si>
  <si>
    <t>2452746.5306 </t>
  </si>
  <si>
    <t> 17.04.2003 00:44 </t>
  </si>
  <si>
    <t> 0.0115 </t>
  </si>
  <si>
    <t>2452764.4808 </t>
  </si>
  <si>
    <t> 04.05.2003 23:32 </t>
  </si>
  <si>
    <t> 0.0072 </t>
  </si>
  <si>
    <t>2452765.5212 </t>
  </si>
  <si>
    <t> 06.05.2003 00:30 </t>
  </si>
  <si>
    <t> 0.0089 </t>
  </si>
  <si>
    <t>2452766.4107 </t>
  </si>
  <si>
    <t> 06.05.2003 21:51 </t>
  </si>
  <si>
    <t> 0.0081 </t>
  </si>
  <si>
    <t>2453094.3375 </t>
  </si>
  <si>
    <t> 29.03.2004 20:06 </t>
  </si>
  <si>
    <t> 0.0046 </t>
  </si>
  <si>
    <t> T.Krajci </t>
  </si>
  <si>
    <t>IBVS 5592 </t>
  </si>
  <si>
    <t>2453100.7194 </t>
  </si>
  <si>
    <t> 05.04.2004 05:15 </t>
  </si>
  <si>
    <t> 0.0059 </t>
  </si>
  <si>
    <t> S.Dvorak </t>
  </si>
  <si>
    <t>IBVS 5603 </t>
  </si>
  <si>
    <t>2453420.9287 </t>
  </si>
  <si>
    <t> 19.02.2005 10:17 </t>
  </si>
  <si>
    <t> 0.0009 </t>
  </si>
  <si>
    <t> S. Dvorak </t>
  </si>
  <si>
    <t>IBVS 5677 </t>
  </si>
  <si>
    <t>2453460.2494 </t>
  </si>
  <si>
    <t> 30.03.2005 17:59 </t>
  </si>
  <si>
    <t> -0.0003 </t>
  </si>
  <si>
    <t> Nakajima </t>
  </si>
  <si>
    <t>VSB 44 </t>
  </si>
  <si>
    <t>2453840.8570 </t>
  </si>
  <si>
    <t> 15.04.2006 08:34 </t>
  </si>
  <si>
    <t> 0.0004 </t>
  </si>
  <si>
    <t>C </t>
  </si>
  <si>
    <t>IBVS 5814 </t>
  </si>
  <si>
    <t>2454148.0127 </t>
  </si>
  <si>
    <t> 16.02.2007 12:18 </t>
  </si>
  <si>
    <t> R.Nelson </t>
  </si>
  <si>
    <t>IBVS 5820 </t>
  </si>
  <si>
    <t>2454234.3739 </t>
  </si>
  <si>
    <t> 13.05.2007 20:58 </t>
  </si>
  <si>
    <t> T.Borkovits et al. </t>
  </si>
  <si>
    <t>IBVS 5835 </t>
  </si>
  <si>
    <t>2454234.5152 </t>
  </si>
  <si>
    <t> 14.05.2007 00:21 </t>
  </si>
  <si>
    <t> -0.0061 </t>
  </si>
  <si>
    <t>2454546.2832 </t>
  </si>
  <si>
    <t> 20.03.2008 18:47 </t>
  </si>
  <si>
    <t> 0.0055 </t>
  </si>
  <si>
    <t> K.Nakajima </t>
  </si>
  <si>
    <t>VSB 48 </t>
  </si>
  <si>
    <t>2454554.5940 </t>
  </si>
  <si>
    <t> 29.03.2008 02:15 </t>
  </si>
  <si>
    <t> 0.0068 </t>
  </si>
  <si>
    <t>o</t>
  </si>
  <si>
    <t> S.Parimucha et al. </t>
  </si>
  <si>
    <t>IBVS 5898 </t>
  </si>
  <si>
    <t>2454594.4996 </t>
  </si>
  <si>
    <t> 07.05.2008 23:59 </t>
  </si>
  <si>
    <t> -0.0031 </t>
  </si>
  <si>
    <t>2455008.493 </t>
  </si>
  <si>
    <t> 25.06.2009 23:49 </t>
  </si>
  <si>
    <t> -0.003 </t>
  </si>
  <si>
    <t> A.Paschke </t>
  </si>
  <si>
    <t>OEJV 0116 </t>
  </si>
  <si>
    <t>2455294.4353 </t>
  </si>
  <si>
    <t> 07.04.2010 22:26 </t>
  </si>
  <si>
    <t> 0.0017 </t>
  </si>
  <si>
    <t> L.Šmelcer </t>
  </si>
  <si>
    <t>OEJV 0137 </t>
  </si>
  <si>
    <t>2455294.4365 </t>
  </si>
  <si>
    <t> 07.04.2010 22:28 </t>
  </si>
  <si>
    <t> 0.0029 </t>
  </si>
  <si>
    <t>2455294.5792 </t>
  </si>
  <si>
    <t> 08.04.2010 01:54 </t>
  </si>
  <si>
    <t> -0.0028 </t>
  </si>
  <si>
    <t>IBVS 5980 </t>
  </si>
  <si>
    <t>2455309.4193 </t>
  </si>
  <si>
    <t> 22.04.2010 22:03 </t>
  </si>
  <si>
    <t> -0.0012 </t>
  </si>
  <si>
    <t>2455309.4202 </t>
  </si>
  <si>
    <t> 22.04.2010 22:05 </t>
  </si>
  <si>
    <t>2455607.6748 </t>
  </si>
  <si>
    <t> 15.02.2011 04:11 </t>
  </si>
  <si>
    <t> 0.0010 </t>
  </si>
  <si>
    <t>2455683.49845 </t>
  </si>
  <si>
    <t> 01.05.2011 23:57 </t>
  </si>
  <si>
    <t> 0.00002 </t>
  </si>
  <si>
    <t>OEJV 0160 </t>
  </si>
  <si>
    <t>2455683.49875 </t>
  </si>
  <si>
    <t> 01.05.2011 23:58 </t>
  </si>
  <si>
    <t> 0.00032 </t>
  </si>
  <si>
    <t>2455989.6151 </t>
  </si>
  <si>
    <t> 03.03.2012 02:45 </t>
  </si>
  <si>
    <t> -0.0011 </t>
  </si>
  <si>
    <t>IBVS 6044 </t>
  </si>
  <si>
    <t>2456002.52436 </t>
  </si>
  <si>
    <t> 16.03.2012 00:35 </t>
  </si>
  <si>
    <t> -0.00128 </t>
  </si>
  <si>
    <t>2456039.47036 </t>
  </si>
  <si>
    <t> 21.04.2012 23:17 </t>
  </si>
  <si>
    <t> -0.00308 </t>
  </si>
  <si>
    <t> K.Ho?kova </t>
  </si>
  <si>
    <t>2456039.47176 </t>
  </si>
  <si>
    <t> 21.04.2012 23:19 </t>
  </si>
  <si>
    <t> -0.00168 </t>
  </si>
  <si>
    <t>2456039.47216 </t>
  </si>
  <si>
    <t>2456039.47446 </t>
  </si>
  <si>
    <t> 21.04.2012 23:23 </t>
  </si>
  <si>
    <t> 0.00102 </t>
  </si>
  <si>
    <t>2456048.3773 </t>
  </si>
  <si>
    <t> 30.04.2012 21:03 </t>
  </si>
  <si>
    <t> 0.0008 </t>
  </si>
  <si>
    <t>2456048.5211 </t>
  </si>
  <si>
    <t> 01.05.2012 00:30 </t>
  </si>
  <si>
    <t> -0.0038 </t>
  </si>
  <si>
    <t>2456398.40039 </t>
  </si>
  <si>
    <t> 15.04.2013 21:36 </t>
  </si>
  <si>
    <t> -0.01576 </t>
  </si>
  <si>
    <t>2456398.40864 </t>
  </si>
  <si>
    <t> 15.04.2013 21:48 </t>
  </si>
  <si>
    <t> -0.00751 </t>
  </si>
  <si>
    <t>2456398.40915 </t>
  </si>
  <si>
    <t> 15.04.2013 21:49 </t>
  </si>
  <si>
    <t> -0.00700 </t>
  </si>
  <si>
    <t>2456398.41047 </t>
  </si>
  <si>
    <t> 15.04.2013 21:51 </t>
  </si>
  <si>
    <t> -0.00568 </t>
  </si>
  <si>
    <t>O-C Gateway</t>
  </si>
  <si>
    <t>http://var.astro.cz/ocgate/ocgate.php?star=OU+Ser&amp;submit=Submit&amp;lang=en</t>
  </si>
  <si>
    <t>Hipparcos</t>
  </si>
  <si>
    <t>0,Hipp,0,Hipp,,</t>
  </si>
  <si>
    <t>Yesilyaprak</t>
  </si>
  <si>
    <t>I,5330,I,5330,,</t>
  </si>
  <si>
    <t>Pribulla</t>
  </si>
  <si>
    <t>BV</t>
  </si>
  <si>
    <t>Theodor</t>
  </si>
  <si>
    <t>I,5668,,,,G2</t>
  </si>
  <si>
    <t>Siwak</t>
  </si>
  <si>
    <t>UBVR</t>
  </si>
  <si>
    <t>Michal</t>
  </si>
  <si>
    <t>I,5623,,,,</t>
  </si>
  <si>
    <t>Baran</t>
  </si>
  <si>
    <t>Andrzej</t>
  </si>
  <si>
    <t>Drozdz</t>
  </si>
  <si>
    <t>Marek</t>
  </si>
  <si>
    <t>Krajci</t>
  </si>
  <si>
    <t>ccd</t>
  </si>
  <si>
    <t>I,5592,,,,</t>
  </si>
  <si>
    <t>Dvorak</t>
  </si>
  <si>
    <t>I,5603,,,,</t>
  </si>
  <si>
    <t>I,5677,,,,</t>
  </si>
  <si>
    <t>I,5814,,,,</t>
  </si>
  <si>
    <t>Nelson</t>
  </si>
  <si>
    <t>Robert</t>
  </si>
  <si>
    <t>I,5820,,,,ST-7</t>
  </si>
  <si>
    <t>Csizmadia</t>
  </si>
  <si>
    <t>Szilar</t>
  </si>
  <si>
    <t>I,5835,,,,IAO40</t>
  </si>
  <si>
    <t>Dubovsky</t>
  </si>
  <si>
    <t>Pavol</t>
  </si>
  <si>
    <t>I,5898,,,,70/400mm</t>
  </si>
  <si>
    <t>Paschke</t>
  </si>
  <si>
    <t>Anton</t>
  </si>
  <si>
    <t>E,0116,,,,50mm+G1</t>
  </si>
  <si>
    <t>Parimucha</t>
  </si>
  <si>
    <t>Stefan</t>
  </si>
  <si>
    <t>I,5980,,,,lens+StarLig</t>
  </si>
  <si>
    <t>I,6044,,,,K1-G</t>
  </si>
  <si>
    <t>Kazuhi</t>
  </si>
  <si>
    <t>J,0044,,,,25SC+CV-04</t>
  </si>
  <si>
    <t>Kazuhir</t>
  </si>
  <si>
    <t>J,0048,,,,20SC+CV-04</t>
  </si>
  <si>
    <t>C,0037,,,,280mm+ST7</t>
  </si>
  <si>
    <t>C,0037,E,0137,,280mm+ST7</t>
  </si>
  <si>
    <t>L.</t>
  </si>
  <si>
    <t>C,0038,E,0160,,28cm+G2</t>
  </si>
  <si>
    <t>C,0038,E,0160,,28cm+ST7</t>
  </si>
  <si>
    <t>Honkova</t>
  </si>
  <si>
    <t>Katerina</t>
  </si>
  <si>
    <t>C,0038,E,0160,,20cm+ST8XME</t>
  </si>
  <si>
    <t>C,0038,E,0160,,35cm+G2</t>
  </si>
  <si>
    <t>New Ephemeris =</t>
  </si>
  <si>
    <t>Local time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</si>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</sst>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\$#,##0_);&quot;($&quot;#,##0\)"/>
    <numFmt numFmtId="165" formatCode="m/d/yyyy\ h:mm"/>
    <numFmt numFmtId="166" formatCode="m/d/yyyy"/>
    <numFmt numFmtId="167" formatCode="0.000"/>
    <numFmt numFmtId="168" formatCode="0.E+00"/>
    <numFmt numFmtId="169" formatCode="0.0%"/>
    <numFmt numFmtId="170" formatCode="mm/dd/yy"/>
    <numFmt numFmtId="171" formatCode="dd/mm/yyyy"/>
  </numFmts>
  <fonts count="23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trike/>
      <sz val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5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11" fontId="0" fillId="0" borderId="0" xfId="0" applyNumberFormat="1" applyAlignment="1"/>
    <xf numFmtId="0" fontId="3" fillId="0" borderId="0" xfId="0" applyFont="1" applyAlignment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left"/>
    </xf>
    <xf numFmtId="11" fontId="0" fillId="0" borderId="0" xfId="0" applyNumberForma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0" xfId="0" applyAlignment="1">
      <alignment horizontal="left" vertical="top"/>
    </xf>
    <xf numFmtId="11" fontId="0" fillId="0" borderId="0" xfId="0" applyNumberFormat="1">
      <alignment vertical="top"/>
    </xf>
    <xf numFmtId="0" fontId="3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8" xfId="0" applyBorder="1" applyAlignment="1">
      <alignment horizontal="left"/>
    </xf>
    <xf numFmtId="0" fontId="0" fillId="0" borderId="9" xfId="0" applyBorder="1" applyAlignment="1"/>
    <xf numFmtId="0" fontId="9" fillId="0" borderId="10" xfId="0" applyFont="1" applyBorder="1" applyAlignment="1">
      <alignment horizontal="left"/>
    </xf>
    <xf numFmtId="0" fontId="9" fillId="0" borderId="11" xfId="0" applyFont="1" applyBorder="1" applyAlignment="1"/>
    <xf numFmtId="165" fontId="6" fillId="0" borderId="0" xfId="0" applyNumberFormat="1" applyFo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Alignment="1"/>
    <xf numFmtId="0" fontId="0" fillId="0" borderId="0" xfId="0" applyAlignment="1">
      <alignment horizontal="left" wrapText="1"/>
    </xf>
    <xf numFmtId="11" fontId="11" fillId="0" borderId="0" xfId="0" applyNumberFormat="1" applyFont="1" applyAlignment="1"/>
    <xf numFmtId="0" fontId="11" fillId="0" borderId="0" xfId="0" applyFont="1" applyAlignme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/>
    <xf numFmtId="0" fontId="12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167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Alignment="1">
      <alignment wrapText="1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4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7" fillId="0" borderId="14" xfId="0" applyFont="1" applyBorder="1">
      <alignment vertical="top"/>
    </xf>
    <xf numFmtId="0" fontId="6" fillId="0" borderId="5" xfId="0" applyFont="1" applyBorder="1">
      <alignment vertical="top"/>
    </xf>
    <xf numFmtId="168" fontId="6" fillId="0" borderId="5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5" xfId="0" applyFont="1" applyBorder="1">
      <alignment vertical="top"/>
    </xf>
    <xf numFmtId="0" fontId="7" fillId="0" borderId="16" xfId="0" applyFont="1" applyBorder="1">
      <alignment vertical="top"/>
    </xf>
    <xf numFmtId="0" fontId="6" fillId="0" borderId="6" xfId="0" applyFont="1" applyBorder="1">
      <alignment vertical="top"/>
    </xf>
    <xf numFmtId="168" fontId="6" fillId="0" borderId="6" xfId="0" applyNumberFormat="1" applyFont="1" applyBorder="1" applyAlignment="1">
      <alignment horizontal="center"/>
    </xf>
    <xf numFmtId="0" fontId="3" fillId="0" borderId="17" xfId="0" applyFont="1" applyBorder="1">
      <alignment vertical="top"/>
    </xf>
    <xf numFmtId="0" fontId="7" fillId="0" borderId="18" xfId="0" applyFont="1" applyBorder="1">
      <alignment vertical="top"/>
    </xf>
    <xf numFmtId="0" fontId="6" fillId="0" borderId="7" xfId="0" applyFont="1" applyBorder="1">
      <alignment vertical="top"/>
    </xf>
    <xf numFmtId="168" fontId="6" fillId="0" borderId="7" xfId="0" applyNumberFormat="1" applyFont="1" applyBorder="1" applyAlignment="1">
      <alignment horizontal="center"/>
    </xf>
    <xf numFmtId="0" fontId="19" fillId="0" borderId="2" xfId="0" applyFont="1" applyBorder="1">
      <alignment vertical="top"/>
    </xf>
    <xf numFmtId="0" fontId="0" fillId="0" borderId="2" xfId="0" applyFont="1" applyBorder="1">
      <alignment vertical="top"/>
    </xf>
    <xf numFmtId="0" fontId="3" fillId="0" borderId="0" xfId="0" applyFont="1" applyFill="1" applyBorder="1">
      <alignment vertical="top"/>
    </xf>
    <xf numFmtId="0" fontId="7" fillId="0" borderId="0" xfId="0" applyFont="1">
      <alignment vertical="top"/>
    </xf>
    <xf numFmtId="168" fontId="6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6" fillId="0" borderId="0" xfId="0" applyFont="1" applyFill="1">
      <alignment vertical="top"/>
    </xf>
    <xf numFmtId="0" fontId="5" fillId="0" borderId="0" xfId="0" applyFont="1" applyAlignment="1" applyProtection="1">
      <alignment horizontal="left"/>
      <protection locked="0"/>
    </xf>
    <xf numFmtId="10" fontId="3" fillId="0" borderId="0" xfId="0" applyNumberFormat="1" applyFont="1" applyFill="1" applyBorder="1">
      <alignment vertical="top"/>
    </xf>
    <xf numFmtId="0" fontId="14" fillId="0" borderId="0" xfId="0" applyFont="1">
      <alignment vertical="top"/>
    </xf>
    <xf numFmtId="169" fontId="14" fillId="0" borderId="0" xfId="0" applyNumberFormat="1" applyFont="1">
      <alignment vertical="top"/>
    </xf>
    <xf numFmtId="10" fontId="14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5" fillId="0" borderId="0" xfId="0" applyFont="1" applyAlignment="1">
      <alignment horizontal="center"/>
    </xf>
    <xf numFmtId="0" fontId="20" fillId="0" borderId="0" xfId="0" applyFont="1">
      <alignment vertical="top"/>
    </xf>
    <xf numFmtId="0" fontId="10" fillId="0" borderId="0" xfId="0" applyFont="1">
      <alignment vertical="top"/>
    </xf>
    <xf numFmtId="0" fontId="19" fillId="0" borderId="0" xfId="0" applyFont="1" applyAlignment="1">
      <alignment horizontal="center"/>
    </xf>
    <xf numFmtId="0" fontId="0" fillId="0" borderId="0" xfId="0" applyFont="1">
      <alignment vertical="top"/>
    </xf>
    <xf numFmtId="0" fontId="3" fillId="0" borderId="0" xfId="0" applyFont="1" applyFill="1" applyBorder="1" applyAlignment="1">
      <alignment horizontal="center"/>
    </xf>
    <xf numFmtId="0" fontId="5" fillId="2" borderId="1" xfId="0" applyFont="1" applyFill="1" applyBorder="1">
      <alignment vertical="top"/>
    </xf>
    <xf numFmtId="0" fontId="5" fillId="2" borderId="19" xfId="0" applyFont="1" applyFill="1" applyBorder="1">
      <alignment vertical="top"/>
    </xf>
    <xf numFmtId="0" fontId="6" fillId="0" borderId="19" xfId="0" applyFont="1" applyFill="1" applyBorder="1">
      <alignment vertical="top"/>
    </xf>
    <xf numFmtId="0" fontId="16" fillId="0" borderId="0" xfId="0" applyFont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21" fillId="0" borderId="0" xfId="5" applyNumberFormat="1" applyFont="1" applyFill="1" applyBorder="1" applyAlignment="1" applyProtection="1">
      <alignment horizontal="left"/>
    </xf>
    <xf numFmtId="0" fontId="0" fillId="0" borderId="17" xfId="0" applyFont="1" applyBorder="1" applyAlignment="1">
      <alignment horizontal="center"/>
    </xf>
    <xf numFmtId="0" fontId="0" fillId="0" borderId="18" xfId="0" applyFont="1" applyBorder="1">
      <alignment vertical="top"/>
    </xf>
    <xf numFmtId="0" fontId="0" fillId="3" borderId="20" xfId="0" applyFont="1" applyFill="1" applyBorder="1" applyAlignment="1">
      <alignment horizontal="left" wrapText="1" indent="1"/>
    </xf>
    <xf numFmtId="0" fontId="0" fillId="3" borderId="20" xfId="0" applyFont="1" applyFill="1" applyBorder="1" applyAlignment="1">
      <alignment horizontal="center" wrapText="1"/>
    </xf>
    <xf numFmtId="0" fontId="0" fillId="3" borderId="20" xfId="0" applyFont="1" applyFill="1" applyBorder="1" applyAlignment="1">
      <alignment horizontal="right" wrapText="1"/>
    </xf>
    <xf numFmtId="0" fontId="21" fillId="3" borderId="20" xfId="5" applyNumberFormat="1" applyFont="1" applyFill="1" applyBorder="1" applyAlignment="1" applyProtection="1">
      <alignment horizontal="right" wrapText="1"/>
    </xf>
    <xf numFmtId="0" fontId="0" fillId="3" borderId="5" xfId="0" applyFont="1" applyFill="1" applyBorder="1" applyAlignment="1">
      <alignment horizontal="left" wrapText="1" indent="1"/>
    </xf>
    <xf numFmtId="0" fontId="0" fillId="3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right" wrapText="1"/>
    </xf>
    <xf numFmtId="0" fontId="21" fillId="3" borderId="5" xfId="5" applyNumberFormat="1" applyFont="1" applyFill="1" applyBorder="1" applyAlignment="1" applyProtection="1">
      <alignment horizontal="right" wrapText="1"/>
    </xf>
    <xf numFmtId="0" fontId="21" fillId="0" borderId="0" xfId="5" applyNumberFormat="1" applyFont="1" applyFill="1" applyBorder="1" applyAlignment="1" applyProtection="1"/>
    <xf numFmtId="0" fontId="0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70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67" fontId="15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right" vertical="top"/>
    </xf>
    <xf numFmtId="171" fontId="0" fillId="0" borderId="0" xfId="0" applyNumberFormat="1" applyAlignment="1"/>
    <xf numFmtId="171" fontId="11" fillId="0" borderId="0" xfId="0" applyNumberFormat="1" applyFont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7715245688185689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928955410319"/>
          <c:y val="0.13647911032397547"/>
          <c:w val="0.8185739034745303"/>
          <c:h val="0.627455185123136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Active!$H$21:$H$90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6-4E39-8DE3-61ABE6AE50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Active!$I$21:$I$90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96-4E39-8DE3-61ABE6AE509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Active!$J$21:$J$90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96-4E39-8DE3-61ABE6AE509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Active!$K$21:$K$900</c:f>
              <c:numCache>
                <c:formatCode>General</c:formatCode>
                <c:ptCount val="880"/>
                <c:pt idx="0">
                  <c:v>3.9394174629705958E-2</c:v>
                </c:pt>
                <c:pt idx="1">
                  <c:v>9.9281746297492646E-3</c:v>
                </c:pt>
                <c:pt idx="2">
                  <c:v>9.0876746326102875E-3</c:v>
                </c:pt>
                <c:pt idx="3">
                  <c:v>2.7366674636141397E-2</c:v>
                </c:pt>
                <c:pt idx="4">
                  <c:v>2.7396674631745555E-2</c:v>
                </c:pt>
                <c:pt idx="5">
                  <c:v>1.0067174633149989E-2</c:v>
                </c:pt>
                <c:pt idx="6">
                  <c:v>1.5344674626248889E-2</c:v>
                </c:pt>
                <c:pt idx="7">
                  <c:v>-4.6828253689454868E-3</c:v>
                </c:pt>
                <c:pt idx="8">
                  <c:v>-3.8408253676607274E-3</c:v>
                </c:pt>
                <c:pt idx="9">
                  <c:v>1.374674633552786E-3</c:v>
                </c:pt>
                <c:pt idx="10">
                  <c:v>-2.8288253670325503E-3</c:v>
                </c:pt>
                <c:pt idx="11">
                  <c:v>-1.1133253647130914E-3</c:v>
                </c:pt>
                <c:pt idx="12">
                  <c:v>-1.9143253666698001E-3</c:v>
                </c:pt>
                <c:pt idx="13">
                  <c:v>-2.6493253681110218E-3</c:v>
                </c:pt>
                <c:pt idx="14">
                  <c:v>-1.2398253675200976E-3</c:v>
                </c:pt>
                <c:pt idx="15">
                  <c:v>-3.5328253725310788E-3</c:v>
                </c:pt>
                <c:pt idx="16">
                  <c:v>-4.4603253627428785E-3</c:v>
                </c:pt>
                <c:pt idx="17">
                  <c:v>-5.3782536269864067E-4</c:v>
                </c:pt>
                <c:pt idx="18">
                  <c:v>1.317174632276874E-3</c:v>
                </c:pt>
                <c:pt idx="19">
                  <c:v>3.3201746336999349E-3</c:v>
                </c:pt>
                <c:pt idx="20">
                  <c:v>-3.7633253668900579E-3</c:v>
                </c:pt>
                <c:pt idx="21">
                  <c:v>1.0503174627956469E-2</c:v>
                </c:pt>
                <c:pt idx="22">
                  <c:v>1.1827174632344395E-2</c:v>
                </c:pt>
                <c:pt idx="23">
                  <c:v>2.2656746368738823E-3</c:v>
                </c:pt>
                <c:pt idx="24">
                  <c:v>5.7006746355909854E-3</c:v>
                </c:pt>
                <c:pt idx="25">
                  <c:v>1.2996174627915025E-2</c:v>
                </c:pt>
                <c:pt idx="26">
                  <c:v>1.2996174627915025E-2</c:v>
                </c:pt>
                <c:pt idx="27">
                  <c:v>1.4196174633980263E-2</c:v>
                </c:pt>
                <c:pt idx="28">
                  <c:v>1.4196174633980263E-2</c:v>
                </c:pt>
                <c:pt idx="29">
                  <c:v>8.5126746344030835E-3</c:v>
                </c:pt>
                <c:pt idx="30">
                  <c:v>1.026267463748809E-2</c:v>
                </c:pt>
                <c:pt idx="31">
                  <c:v>1.026267463748809E-2</c:v>
                </c:pt>
                <c:pt idx="32">
                  <c:v>1.116267463658005E-2</c:v>
                </c:pt>
                <c:pt idx="33">
                  <c:v>1.116267463658005E-2</c:v>
                </c:pt>
                <c:pt idx="34">
                  <c:v>1.4927674630598631E-2</c:v>
                </c:pt>
                <c:pt idx="35">
                  <c:v>1.4609174635552336E-2</c:v>
                </c:pt>
                <c:pt idx="36">
                  <c:v>1.4909174635249656E-2</c:v>
                </c:pt>
                <c:pt idx="37">
                  <c:v>1.609867463412229E-2</c:v>
                </c:pt>
                <c:pt idx="38">
                  <c:v>1.599417463876307E-2</c:v>
                </c:pt>
                <c:pt idx="39">
                  <c:v>1.4502674632240087E-2</c:v>
                </c:pt>
                <c:pt idx="40">
                  <c:v>1.59026746332529E-2</c:v>
                </c:pt>
                <c:pt idx="41">
                  <c:v>1.6302674630424008E-2</c:v>
                </c:pt>
                <c:pt idx="42">
                  <c:v>1.8602674630528782E-2</c:v>
                </c:pt>
                <c:pt idx="43">
                  <c:v>1.8432674631185364E-2</c:v>
                </c:pt>
                <c:pt idx="44">
                  <c:v>1.3849174632923678E-2</c:v>
                </c:pt>
                <c:pt idx="45">
                  <c:v>4.8461746337125078E-3</c:v>
                </c:pt>
                <c:pt idx="46">
                  <c:v>1.309617463266477E-2</c:v>
                </c:pt>
                <c:pt idx="47">
                  <c:v>1.3606174630695023E-2</c:v>
                </c:pt>
                <c:pt idx="48">
                  <c:v>1.4926174633728806E-2</c:v>
                </c:pt>
                <c:pt idx="49">
                  <c:v>2.1276174629747402E-2</c:v>
                </c:pt>
                <c:pt idx="50">
                  <c:v>2.151617463096045E-2</c:v>
                </c:pt>
                <c:pt idx="51">
                  <c:v>2.0619174632884096E-2</c:v>
                </c:pt>
                <c:pt idx="52">
                  <c:v>1.4235674629162531E-2</c:v>
                </c:pt>
                <c:pt idx="53">
                  <c:v>2.0951174636138603E-2</c:v>
                </c:pt>
                <c:pt idx="54">
                  <c:v>2.1681174635887146E-2</c:v>
                </c:pt>
                <c:pt idx="55">
                  <c:v>1.7176674635265954E-2</c:v>
                </c:pt>
                <c:pt idx="56">
                  <c:v>2.0709174634248484E-2</c:v>
                </c:pt>
                <c:pt idx="57">
                  <c:v>2.4906174628995359E-2</c:v>
                </c:pt>
                <c:pt idx="58">
                  <c:v>2.2922674630535766E-2</c:v>
                </c:pt>
                <c:pt idx="59">
                  <c:v>1.84336746315239E-2</c:v>
                </c:pt>
                <c:pt idx="60">
                  <c:v>2.5694174626551103E-2</c:v>
                </c:pt>
                <c:pt idx="61">
                  <c:v>2.0907174635794945E-2</c:v>
                </c:pt>
                <c:pt idx="62">
                  <c:v>2.7465674633276649E-2</c:v>
                </c:pt>
                <c:pt idx="63">
                  <c:v>2.0907174635794945E-2</c:v>
                </c:pt>
                <c:pt idx="64">
                  <c:v>2.5694174626551103E-2</c:v>
                </c:pt>
                <c:pt idx="65">
                  <c:v>2.7465674633276649E-2</c:v>
                </c:pt>
                <c:pt idx="66">
                  <c:v>2.1629174763802439E-2</c:v>
                </c:pt>
                <c:pt idx="67">
                  <c:v>2.3179174459073693E-2</c:v>
                </c:pt>
                <c:pt idx="68">
                  <c:v>2.214467445446644E-2</c:v>
                </c:pt>
                <c:pt idx="69">
                  <c:v>1.8977674721099902E-2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96-4E39-8DE3-61ABE6AE509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Active!$L$21:$L$90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96-4E39-8DE3-61ABE6AE50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Active!$M$21:$M$90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96-4E39-8DE3-61ABE6AE50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Active!$N$21:$N$90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96-4E39-8DE3-61ABE6AE50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Active!$O$21:$O$900</c:f>
              <c:numCache>
                <c:formatCode>General</c:formatCode>
                <c:ptCount val="880"/>
                <c:pt idx="7">
                  <c:v>-1.8368231382114263E-3</c:v>
                </c:pt>
                <c:pt idx="8">
                  <c:v>-1.7327425136787929E-3</c:v>
                </c:pt>
                <c:pt idx="9">
                  <c:v>-1.7278197814373846E-3</c:v>
                </c:pt>
                <c:pt idx="10">
                  <c:v>-1.6427268384073259E-3</c:v>
                </c:pt>
                <c:pt idx="11">
                  <c:v>-1.6378041061659177E-3</c:v>
                </c:pt>
                <c:pt idx="12">
                  <c:v>-1.6335846213875677E-3</c:v>
                </c:pt>
                <c:pt idx="13">
                  <c:v>-7.9407728028647873E-5</c:v>
                </c:pt>
                <c:pt idx="14">
                  <c:v>-4.9168087117139499E-5</c:v>
                </c:pt>
                <c:pt idx="15">
                  <c:v>1.4684399381627469E-3</c:v>
                </c:pt>
                <c:pt idx="16">
                  <c:v>1.6548005158732058E-3</c:v>
                </c:pt>
                <c:pt idx="17">
                  <c:v>3.4586302586178345E-3</c:v>
                </c:pt>
                <c:pt idx="18">
                  <c:v>4.9143525071485873E-3</c:v>
                </c:pt>
                <c:pt idx="19">
                  <c:v>5.3236425306485381E-3</c:v>
                </c:pt>
                <c:pt idx="20">
                  <c:v>5.3243457781115963E-3</c:v>
                </c:pt>
                <c:pt idx="21">
                  <c:v>6.8018686979971574E-3</c:v>
                </c:pt>
                <c:pt idx="22">
                  <c:v>6.8412505559284249E-3</c:v>
                </c:pt>
                <c:pt idx="23">
                  <c:v>7.030424123491117E-3</c:v>
                </c:pt>
                <c:pt idx="24">
                  <c:v>8.9924845454238712E-3</c:v>
                </c:pt>
                <c:pt idx="25">
                  <c:v>1.0347642406737282E-2</c:v>
                </c:pt>
                <c:pt idx="26">
                  <c:v>1.0347642406737282E-2</c:v>
                </c:pt>
                <c:pt idx="27">
                  <c:v>1.0347642406737282E-2</c:v>
                </c:pt>
                <c:pt idx="28">
                  <c:v>1.0347642406737282E-2</c:v>
                </c:pt>
                <c:pt idx="29">
                  <c:v>1.034834565420034E-2</c:v>
                </c:pt>
                <c:pt idx="30">
                  <c:v>1.0418670400506173E-2</c:v>
                </c:pt>
                <c:pt idx="31">
                  <c:v>1.0418670400506173E-2</c:v>
                </c:pt>
                <c:pt idx="32">
                  <c:v>1.0418670400506173E-2</c:v>
                </c:pt>
                <c:pt idx="33">
                  <c:v>1.0418670400506173E-2</c:v>
                </c:pt>
                <c:pt idx="34">
                  <c:v>1.1832197801253427E-2</c:v>
                </c:pt>
                <c:pt idx="35">
                  <c:v>1.2191557254876235E-2</c:v>
                </c:pt>
                <c:pt idx="36">
                  <c:v>1.2191557254876235E-2</c:v>
                </c:pt>
                <c:pt idx="37">
                  <c:v>1.3642356771165581E-2</c:v>
                </c:pt>
                <c:pt idx="38">
                  <c:v>1.3703539300451656E-2</c:v>
                </c:pt>
                <c:pt idx="39">
                  <c:v>1.387864791875318E-2</c:v>
                </c:pt>
                <c:pt idx="40">
                  <c:v>1.387864791875318E-2</c:v>
                </c:pt>
                <c:pt idx="41">
                  <c:v>1.387864791875318E-2</c:v>
                </c:pt>
                <c:pt idx="42">
                  <c:v>1.387864791875318E-2</c:v>
                </c:pt>
                <c:pt idx="43">
                  <c:v>1.3920842766536681E-2</c:v>
                </c:pt>
                <c:pt idx="44">
                  <c:v>1.3921546013999739E-2</c:v>
                </c:pt>
                <c:pt idx="45">
                  <c:v>1.5579803531891293E-2</c:v>
                </c:pt>
                <c:pt idx="46">
                  <c:v>1.5579803531891293E-2</c:v>
                </c:pt>
                <c:pt idx="47">
                  <c:v>1.5579803531891293E-2</c:v>
                </c:pt>
                <c:pt idx="48">
                  <c:v>1.5579803531891293E-2</c:v>
                </c:pt>
                <c:pt idx="49">
                  <c:v>1.9011651151615967E-2</c:v>
                </c:pt>
                <c:pt idx="50">
                  <c:v>1.9011651151615967E-2</c:v>
                </c:pt>
                <c:pt idx="51">
                  <c:v>1.9181837037676085E-2</c:v>
                </c:pt>
                <c:pt idx="52">
                  <c:v>1.9252865031444973E-2</c:v>
                </c:pt>
                <c:pt idx="53">
                  <c:v>1.9257787763686383E-2</c:v>
                </c:pt>
                <c:pt idx="54">
                  <c:v>1.9271852712947547E-2</c:v>
                </c:pt>
                <c:pt idx="55">
                  <c:v>1.9276775445188958E-2</c:v>
                </c:pt>
                <c:pt idx="56">
                  <c:v>2.0869630949016085E-2</c:v>
                </c:pt>
                <c:pt idx="57">
                  <c:v>2.2541953416168808E-2</c:v>
                </c:pt>
                <c:pt idx="58">
                  <c:v>2.2542656663631866E-2</c:v>
                </c:pt>
                <c:pt idx="59">
                  <c:v>2.2636891823681681E-2</c:v>
                </c:pt>
                <c:pt idx="60">
                  <c:v>2.5911915259144346E-2</c:v>
                </c:pt>
                <c:pt idx="61">
                  <c:v>2.426772269051396E-2</c:v>
                </c:pt>
                <c:pt idx="62">
                  <c:v>2.4456896258076653E-2</c:v>
                </c:pt>
                <c:pt idx="63">
                  <c:v>2.426772269051396E-2</c:v>
                </c:pt>
                <c:pt idx="64">
                  <c:v>2.5911915259144346E-2</c:v>
                </c:pt>
                <c:pt idx="65">
                  <c:v>2.4456896258076653E-2</c:v>
                </c:pt>
                <c:pt idx="66">
                  <c:v>2.2655879505184256E-2</c:v>
                </c:pt>
                <c:pt idx="67">
                  <c:v>2.2655879505184256E-2</c:v>
                </c:pt>
                <c:pt idx="68">
                  <c:v>2.2674867186686831E-2</c:v>
                </c:pt>
                <c:pt idx="69">
                  <c:v>2.4026508810684952E-2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96-4E39-8DE3-61ABE6AE5097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Active!$V$2:$V$29</c:f>
              <c:numCache>
                <c:formatCode>General</c:formatCode>
                <c:ptCount val="28"/>
                <c:pt idx="0">
                  <c:v>-8000</c:v>
                </c:pt>
                <c:pt idx="1">
                  <c:v>-7000</c:v>
                </c:pt>
                <c:pt idx="2">
                  <c:v>-6000</c:v>
                </c:pt>
                <c:pt idx="3">
                  <c:v>-5000</c:v>
                </c:pt>
                <c:pt idx="4">
                  <c:v>-4000</c:v>
                </c:pt>
                <c:pt idx="5">
                  <c:v>-3000</c:v>
                </c:pt>
                <c:pt idx="6">
                  <c:v>-2000</c:v>
                </c:pt>
                <c:pt idx="7">
                  <c:v>-1000</c:v>
                </c:pt>
                <c:pt idx="8">
                  <c:v>0</c:v>
                </c:pt>
                <c:pt idx="9">
                  <c:v>1000</c:v>
                </c:pt>
                <c:pt idx="10">
                  <c:v>2000</c:v>
                </c:pt>
                <c:pt idx="11">
                  <c:v>3000</c:v>
                </c:pt>
                <c:pt idx="12">
                  <c:v>4000</c:v>
                </c:pt>
                <c:pt idx="13">
                  <c:v>5000</c:v>
                </c:pt>
                <c:pt idx="14">
                  <c:v>6000</c:v>
                </c:pt>
              </c:numCache>
            </c:numRef>
          </c:xVal>
          <c:yVal>
            <c:numRef>
              <c:f>Active!$W$2:$W$29</c:f>
              <c:numCache>
                <c:formatCode>0.00E+00</c:formatCode>
                <c:ptCount val="28"/>
                <c:pt idx="0">
                  <c:v>-2.5298464568296927E-3</c:v>
                </c:pt>
                <c:pt idx="1">
                  <c:v>-2.9457530875376522E-3</c:v>
                </c:pt>
                <c:pt idx="2">
                  <c:v>-3.0975334747430734E-3</c:v>
                </c:pt>
                <c:pt idx="3">
                  <c:v>-2.9851876184459566E-3</c:v>
                </c:pt>
                <c:pt idx="4">
                  <c:v>-2.6087155186463014E-3</c:v>
                </c:pt>
                <c:pt idx="5">
                  <c:v>-1.9681171753441083E-3</c:v>
                </c:pt>
                <c:pt idx="6">
                  <c:v>-1.0633925885393776E-3</c:v>
                </c:pt>
                <c:pt idx="7">
                  <c:v>1.0545824176789147E-4</c:v>
                </c:pt>
                <c:pt idx="8">
                  <c:v>1.5384353155776986E-3</c:v>
                </c:pt>
                <c:pt idx="9">
                  <c:v>3.2355386328900442E-3</c:v>
                </c:pt>
                <c:pt idx="10">
                  <c:v>5.1967681937049271E-3</c:v>
                </c:pt>
                <c:pt idx="11">
                  <c:v>7.4221239980223489E-3</c:v>
                </c:pt>
                <c:pt idx="12">
                  <c:v>9.911606045842309E-3</c:v>
                </c:pt>
                <c:pt idx="13">
                  <c:v>1.2665214337164806E-2</c:v>
                </c:pt>
                <c:pt idx="14">
                  <c:v>1.568294887198984E-2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96-4E39-8DE3-61ABE6AE5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45888"/>
        <c:axId val="1"/>
      </c:scatterChart>
      <c:valAx>
        <c:axId val="852445888"/>
        <c:scaling>
          <c:orientation val="minMax"/>
          <c:min val="-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58205693777"/>
              <c:y val="0.85245901639344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0655737704918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45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494903080457718E-2"/>
          <c:y val="0.93255598369352766"/>
          <c:w val="0.88732525805166362"/>
          <c:h val="6.22517929939608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949135474531546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0556257304418"/>
          <c:y val="0.14761023622047242"/>
          <c:w val="0.85661688840619066"/>
          <c:h val="0.654898950131233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Active!$H$21:$H$90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A-44C6-8F26-D7EE74C09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Active!$I$21:$I$90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A-44C6-8F26-D7EE74C09D1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Active!$J$21:$J$90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8A-44C6-8F26-D7EE74C09D1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Active!$F$21:$F$900</c:f>
              <c:numCache>
                <c:formatCode>General</c:formatCode>
                <c:ptCount val="88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Active!$K$21:$K$900</c:f>
              <c:numCache>
                <c:formatCode>General</c:formatCode>
                <c:ptCount val="880"/>
                <c:pt idx="0">
                  <c:v>3.9394174629705958E-2</c:v>
                </c:pt>
                <c:pt idx="1">
                  <c:v>9.9281746297492646E-3</c:v>
                </c:pt>
                <c:pt idx="2">
                  <c:v>9.0876746326102875E-3</c:v>
                </c:pt>
                <c:pt idx="3">
                  <c:v>2.7366674636141397E-2</c:v>
                </c:pt>
                <c:pt idx="4">
                  <c:v>2.7396674631745555E-2</c:v>
                </c:pt>
                <c:pt idx="5">
                  <c:v>1.0067174633149989E-2</c:v>
                </c:pt>
                <c:pt idx="6">
                  <c:v>1.5344674626248889E-2</c:v>
                </c:pt>
                <c:pt idx="7">
                  <c:v>-4.6828253689454868E-3</c:v>
                </c:pt>
                <c:pt idx="8">
                  <c:v>-3.8408253676607274E-3</c:v>
                </c:pt>
                <c:pt idx="9">
                  <c:v>1.374674633552786E-3</c:v>
                </c:pt>
                <c:pt idx="10">
                  <c:v>-2.8288253670325503E-3</c:v>
                </c:pt>
                <c:pt idx="11">
                  <c:v>-1.1133253647130914E-3</c:v>
                </c:pt>
                <c:pt idx="12">
                  <c:v>-1.9143253666698001E-3</c:v>
                </c:pt>
                <c:pt idx="13">
                  <c:v>-2.6493253681110218E-3</c:v>
                </c:pt>
                <c:pt idx="14">
                  <c:v>-1.2398253675200976E-3</c:v>
                </c:pt>
                <c:pt idx="15">
                  <c:v>-3.5328253725310788E-3</c:v>
                </c:pt>
                <c:pt idx="16">
                  <c:v>-4.4603253627428785E-3</c:v>
                </c:pt>
                <c:pt idx="17">
                  <c:v>-5.3782536269864067E-4</c:v>
                </c:pt>
                <c:pt idx="18">
                  <c:v>1.317174632276874E-3</c:v>
                </c:pt>
                <c:pt idx="19">
                  <c:v>3.3201746336999349E-3</c:v>
                </c:pt>
                <c:pt idx="20">
                  <c:v>-3.7633253668900579E-3</c:v>
                </c:pt>
                <c:pt idx="21">
                  <c:v>1.0503174627956469E-2</c:v>
                </c:pt>
                <c:pt idx="22">
                  <c:v>1.1827174632344395E-2</c:v>
                </c:pt>
                <c:pt idx="23">
                  <c:v>2.2656746368738823E-3</c:v>
                </c:pt>
                <c:pt idx="24">
                  <c:v>5.7006746355909854E-3</c:v>
                </c:pt>
                <c:pt idx="25">
                  <c:v>1.2996174627915025E-2</c:v>
                </c:pt>
                <c:pt idx="26">
                  <c:v>1.2996174627915025E-2</c:v>
                </c:pt>
                <c:pt idx="27">
                  <c:v>1.4196174633980263E-2</c:v>
                </c:pt>
                <c:pt idx="28">
                  <c:v>1.4196174633980263E-2</c:v>
                </c:pt>
                <c:pt idx="29">
                  <c:v>8.5126746344030835E-3</c:v>
                </c:pt>
                <c:pt idx="30">
                  <c:v>1.026267463748809E-2</c:v>
                </c:pt>
                <c:pt idx="31">
                  <c:v>1.026267463748809E-2</c:v>
                </c:pt>
                <c:pt idx="32">
                  <c:v>1.116267463658005E-2</c:v>
                </c:pt>
                <c:pt idx="33">
                  <c:v>1.116267463658005E-2</c:v>
                </c:pt>
                <c:pt idx="34">
                  <c:v>1.4927674630598631E-2</c:v>
                </c:pt>
                <c:pt idx="35">
                  <c:v>1.4609174635552336E-2</c:v>
                </c:pt>
                <c:pt idx="36">
                  <c:v>1.4909174635249656E-2</c:v>
                </c:pt>
                <c:pt idx="37">
                  <c:v>1.609867463412229E-2</c:v>
                </c:pt>
                <c:pt idx="38">
                  <c:v>1.599417463876307E-2</c:v>
                </c:pt>
                <c:pt idx="39">
                  <c:v>1.4502674632240087E-2</c:v>
                </c:pt>
                <c:pt idx="40">
                  <c:v>1.59026746332529E-2</c:v>
                </c:pt>
                <c:pt idx="41">
                  <c:v>1.6302674630424008E-2</c:v>
                </c:pt>
                <c:pt idx="42">
                  <c:v>1.8602674630528782E-2</c:v>
                </c:pt>
                <c:pt idx="43">
                  <c:v>1.8432674631185364E-2</c:v>
                </c:pt>
                <c:pt idx="44">
                  <c:v>1.3849174632923678E-2</c:v>
                </c:pt>
                <c:pt idx="45">
                  <c:v>4.8461746337125078E-3</c:v>
                </c:pt>
                <c:pt idx="46">
                  <c:v>1.309617463266477E-2</c:v>
                </c:pt>
                <c:pt idx="47">
                  <c:v>1.3606174630695023E-2</c:v>
                </c:pt>
                <c:pt idx="48">
                  <c:v>1.4926174633728806E-2</c:v>
                </c:pt>
                <c:pt idx="49">
                  <c:v>2.1276174629747402E-2</c:v>
                </c:pt>
                <c:pt idx="50">
                  <c:v>2.151617463096045E-2</c:v>
                </c:pt>
                <c:pt idx="51">
                  <c:v>2.0619174632884096E-2</c:v>
                </c:pt>
                <c:pt idx="52">
                  <c:v>1.4235674629162531E-2</c:v>
                </c:pt>
                <c:pt idx="53">
                  <c:v>2.0951174636138603E-2</c:v>
                </c:pt>
                <c:pt idx="54">
                  <c:v>2.1681174635887146E-2</c:v>
                </c:pt>
                <c:pt idx="55">
                  <c:v>1.7176674635265954E-2</c:v>
                </c:pt>
                <c:pt idx="56">
                  <c:v>2.0709174634248484E-2</c:v>
                </c:pt>
                <c:pt idx="57">
                  <c:v>2.4906174628995359E-2</c:v>
                </c:pt>
                <c:pt idx="58">
                  <c:v>2.2922674630535766E-2</c:v>
                </c:pt>
                <c:pt idx="59">
                  <c:v>1.84336746315239E-2</c:v>
                </c:pt>
                <c:pt idx="60">
                  <c:v>2.5694174626551103E-2</c:v>
                </c:pt>
                <c:pt idx="61">
                  <c:v>2.0907174635794945E-2</c:v>
                </c:pt>
                <c:pt idx="62">
                  <c:v>2.7465674633276649E-2</c:v>
                </c:pt>
                <c:pt idx="63">
                  <c:v>2.0907174635794945E-2</c:v>
                </c:pt>
                <c:pt idx="64">
                  <c:v>2.5694174626551103E-2</c:v>
                </c:pt>
                <c:pt idx="65">
                  <c:v>2.7465674633276649E-2</c:v>
                </c:pt>
                <c:pt idx="66">
                  <c:v>2.1629174763802439E-2</c:v>
                </c:pt>
                <c:pt idx="67">
                  <c:v>2.3179174459073693E-2</c:v>
                </c:pt>
                <c:pt idx="68">
                  <c:v>2.214467445446644E-2</c:v>
                </c:pt>
                <c:pt idx="69">
                  <c:v>1.8977674721099902E-2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8A-44C6-8F26-D7EE74C09D1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Active!$L$21:$L$90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8A-44C6-8F26-D7EE74C09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Active!$M$21:$M$90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8A-44C6-8F26-D7EE74C09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Active!$N$21:$N$90</c:f>
              <c:numCache>
                <c:formatCode>General</c:formatCode>
                <c:ptCount val="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8A-44C6-8F26-D7EE74C09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Active!$F$21:$F$90</c:f>
              <c:numCache>
                <c:formatCode>General</c:formatCode>
                <c:ptCount val="70"/>
                <c:pt idx="0">
                  <c:v>-19031</c:v>
                </c:pt>
                <c:pt idx="1">
                  <c:v>-7233</c:v>
                </c:pt>
                <c:pt idx="2">
                  <c:v>-7061.5</c:v>
                </c:pt>
                <c:pt idx="3">
                  <c:v>-6798.5</c:v>
                </c:pt>
                <c:pt idx="4">
                  <c:v>-6788.5</c:v>
                </c:pt>
                <c:pt idx="5">
                  <c:v>-5750</c:v>
                </c:pt>
                <c:pt idx="6">
                  <c:v>-5632.5</c:v>
                </c:pt>
                <c:pt idx="7">
                  <c:v>-4800</c:v>
                </c:pt>
                <c:pt idx="8">
                  <c:v>-4726</c:v>
                </c:pt>
                <c:pt idx="9">
                  <c:v>-4722.5</c:v>
                </c:pt>
                <c:pt idx="10">
                  <c:v>-4662</c:v>
                </c:pt>
                <c:pt idx="11">
                  <c:v>-4658.5</c:v>
                </c:pt>
                <c:pt idx="12">
                  <c:v>-4655.5</c:v>
                </c:pt>
                <c:pt idx="13">
                  <c:v>-3550.5</c:v>
                </c:pt>
                <c:pt idx="14">
                  <c:v>-3529</c:v>
                </c:pt>
                <c:pt idx="15">
                  <c:v>-2450</c:v>
                </c:pt>
                <c:pt idx="16">
                  <c:v>-2317.5</c:v>
                </c:pt>
                <c:pt idx="17">
                  <c:v>-1035</c:v>
                </c:pt>
                <c:pt idx="18">
                  <c:v>0</c:v>
                </c:pt>
                <c:pt idx="19">
                  <c:v>291</c:v>
                </c:pt>
                <c:pt idx="20">
                  <c:v>291.5</c:v>
                </c:pt>
                <c:pt idx="21">
                  <c:v>1342</c:v>
                </c:pt>
                <c:pt idx="22">
                  <c:v>1370</c:v>
                </c:pt>
                <c:pt idx="23">
                  <c:v>1504.5</c:v>
                </c:pt>
                <c:pt idx="24">
                  <c:v>2899.5</c:v>
                </c:pt>
                <c:pt idx="25">
                  <c:v>3863</c:v>
                </c:pt>
                <c:pt idx="26">
                  <c:v>3863</c:v>
                </c:pt>
                <c:pt idx="27">
                  <c:v>3863</c:v>
                </c:pt>
                <c:pt idx="28">
                  <c:v>3863</c:v>
                </c:pt>
                <c:pt idx="29">
                  <c:v>3863.5</c:v>
                </c:pt>
                <c:pt idx="30">
                  <c:v>3913.5</c:v>
                </c:pt>
                <c:pt idx="31">
                  <c:v>3913.5</c:v>
                </c:pt>
                <c:pt idx="32">
                  <c:v>3913.5</c:v>
                </c:pt>
                <c:pt idx="33">
                  <c:v>3913.5</c:v>
                </c:pt>
                <c:pt idx="34">
                  <c:v>4918.5</c:v>
                </c:pt>
                <c:pt idx="35">
                  <c:v>5174</c:v>
                </c:pt>
                <c:pt idx="36">
                  <c:v>5174</c:v>
                </c:pt>
                <c:pt idx="37">
                  <c:v>6205.5</c:v>
                </c:pt>
                <c:pt idx="38">
                  <c:v>6249</c:v>
                </c:pt>
                <c:pt idx="39">
                  <c:v>6373.5</c:v>
                </c:pt>
                <c:pt idx="40">
                  <c:v>6373.5</c:v>
                </c:pt>
                <c:pt idx="41">
                  <c:v>6373.5</c:v>
                </c:pt>
                <c:pt idx="42">
                  <c:v>6373.5</c:v>
                </c:pt>
                <c:pt idx="43">
                  <c:v>6403.5</c:v>
                </c:pt>
                <c:pt idx="44">
                  <c:v>6404</c:v>
                </c:pt>
                <c:pt idx="45">
                  <c:v>7583</c:v>
                </c:pt>
                <c:pt idx="46">
                  <c:v>7583</c:v>
                </c:pt>
                <c:pt idx="47">
                  <c:v>7583</c:v>
                </c:pt>
                <c:pt idx="48">
                  <c:v>7583</c:v>
                </c:pt>
                <c:pt idx="49">
                  <c:v>10023</c:v>
                </c:pt>
                <c:pt idx="50">
                  <c:v>10023</c:v>
                </c:pt>
                <c:pt idx="51">
                  <c:v>10144</c:v>
                </c:pt>
                <c:pt idx="52">
                  <c:v>10194.5</c:v>
                </c:pt>
                <c:pt idx="53">
                  <c:v>10198</c:v>
                </c:pt>
                <c:pt idx="54">
                  <c:v>10208</c:v>
                </c:pt>
                <c:pt idx="55">
                  <c:v>10211.5</c:v>
                </c:pt>
                <c:pt idx="56">
                  <c:v>11344</c:v>
                </c:pt>
                <c:pt idx="57">
                  <c:v>12533</c:v>
                </c:pt>
                <c:pt idx="58">
                  <c:v>12533.5</c:v>
                </c:pt>
                <c:pt idx="59">
                  <c:v>12600.5</c:v>
                </c:pt>
                <c:pt idx="60">
                  <c:v>14929</c:v>
                </c:pt>
                <c:pt idx="61">
                  <c:v>13760</c:v>
                </c:pt>
                <c:pt idx="62">
                  <c:v>13894.5</c:v>
                </c:pt>
                <c:pt idx="63">
                  <c:v>13760</c:v>
                </c:pt>
                <c:pt idx="64">
                  <c:v>14929</c:v>
                </c:pt>
                <c:pt idx="65">
                  <c:v>13894.5</c:v>
                </c:pt>
                <c:pt idx="66">
                  <c:v>12614</c:v>
                </c:pt>
                <c:pt idx="67">
                  <c:v>12614</c:v>
                </c:pt>
                <c:pt idx="68">
                  <c:v>12627.5</c:v>
                </c:pt>
                <c:pt idx="69">
                  <c:v>13588.5</c:v>
                </c:pt>
              </c:numCache>
            </c:numRef>
          </c:xVal>
          <c:yVal>
            <c:numRef>
              <c:f>Active!$O$21:$O$90</c:f>
              <c:numCache>
                <c:formatCode>General</c:formatCode>
                <c:ptCount val="70"/>
                <c:pt idx="7">
                  <c:v>-1.8368231382114263E-3</c:v>
                </c:pt>
                <c:pt idx="8">
                  <c:v>-1.7327425136787929E-3</c:v>
                </c:pt>
                <c:pt idx="9">
                  <c:v>-1.7278197814373846E-3</c:v>
                </c:pt>
                <c:pt idx="10">
                  <c:v>-1.6427268384073259E-3</c:v>
                </c:pt>
                <c:pt idx="11">
                  <c:v>-1.6378041061659177E-3</c:v>
                </c:pt>
                <c:pt idx="12">
                  <c:v>-1.6335846213875677E-3</c:v>
                </c:pt>
                <c:pt idx="13">
                  <c:v>-7.9407728028647873E-5</c:v>
                </c:pt>
                <c:pt idx="14">
                  <c:v>-4.9168087117139499E-5</c:v>
                </c:pt>
                <c:pt idx="15">
                  <c:v>1.4684399381627469E-3</c:v>
                </c:pt>
                <c:pt idx="16">
                  <c:v>1.6548005158732058E-3</c:v>
                </c:pt>
                <c:pt idx="17">
                  <c:v>3.4586302586178345E-3</c:v>
                </c:pt>
                <c:pt idx="18">
                  <c:v>4.9143525071485873E-3</c:v>
                </c:pt>
                <c:pt idx="19">
                  <c:v>5.3236425306485381E-3</c:v>
                </c:pt>
                <c:pt idx="20">
                  <c:v>5.3243457781115963E-3</c:v>
                </c:pt>
                <c:pt idx="21">
                  <c:v>6.8018686979971574E-3</c:v>
                </c:pt>
                <c:pt idx="22">
                  <c:v>6.8412505559284249E-3</c:v>
                </c:pt>
                <c:pt idx="23">
                  <c:v>7.030424123491117E-3</c:v>
                </c:pt>
                <c:pt idx="24">
                  <c:v>8.9924845454238712E-3</c:v>
                </c:pt>
                <c:pt idx="25">
                  <c:v>1.0347642406737282E-2</c:v>
                </c:pt>
                <c:pt idx="26">
                  <c:v>1.0347642406737282E-2</c:v>
                </c:pt>
                <c:pt idx="27">
                  <c:v>1.0347642406737282E-2</c:v>
                </c:pt>
                <c:pt idx="28">
                  <c:v>1.0347642406737282E-2</c:v>
                </c:pt>
                <c:pt idx="29">
                  <c:v>1.034834565420034E-2</c:v>
                </c:pt>
                <c:pt idx="30">
                  <c:v>1.0418670400506173E-2</c:v>
                </c:pt>
                <c:pt idx="31">
                  <c:v>1.0418670400506173E-2</c:v>
                </c:pt>
                <c:pt idx="32">
                  <c:v>1.0418670400506173E-2</c:v>
                </c:pt>
                <c:pt idx="33">
                  <c:v>1.0418670400506173E-2</c:v>
                </c:pt>
                <c:pt idx="34">
                  <c:v>1.1832197801253427E-2</c:v>
                </c:pt>
                <c:pt idx="35">
                  <c:v>1.2191557254876235E-2</c:v>
                </c:pt>
                <c:pt idx="36">
                  <c:v>1.2191557254876235E-2</c:v>
                </c:pt>
                <c:pt idx="37">
                  <c:v>1.3642356771165581E-2</c:v>
                </c:pt>
                <c:pt idx="38">
                  <c:v>1.3703539300451656E-2</c:v>
                </c:pt>
                <c:pt idx="39">
                  <c:v>1.387864791875318E-2</c:v>
                </c:pt>
                <c:pt idx="40">
                  <c:v>1.387864791875318E-2</c:v>
                </c:pt>
                <c:pt idx="41">
                  <c:v>1.387864791875318E-2</c:v>
                </c:pt>
                <c:pt idx="42">
                  <c:v>1.387864791875318E-2</c:v>
                </c:pt>
                <c:pt idx="43">
                  <c:v>1.3920842766536681E-2</c:v>
                </c:pt>
                <c:pt idx="44">
                  <c:v>1.3921546013999739E-2</c:v>
                </c:pt>
                <c:pt idx="45">
                  <c:v>1.5579803531891293E-2</c:v>
                </c:pt>
                <c:pt idx="46">
                  <c:v>1.5579803531891293E-2</c:v>
                </c:pt>
                <c:pt idx="47">
                  <c:v>1.5579803531891293E-2</c:v>
                </c:pt>
                <c:pt idx="48">
                  <c:v>1.5579803531891293E-2</c:v>
                </c:pt>
                <c:pt idx="49">
                  <c:v>1.9011651151615967E-2</c:v>
                </c:pt>
                <c:pt idx="50">
                  <c:v>1.9011651151615967E-2</c:v>
                </c:pt>
                <c:pt idx="51">
                  <c:v>1.9181837037676085E-2</c:v>
                </c:pt>
                <c:pt idx="52">
                  <c:v>1.9252865031444973E-2</c:v>
                </c:pt>
                <c:pt idx="53">
                  <c:v>1.9257787763686383E-2</c:v>
                </c:pt>
                <c:pt idx="54">
                  <c:v>1.9271852712947547E-2</c:v>
                </c:pt>
                <c:pt idx="55">
                  <c:v>1.9276775445188958E-2</c:v>
                </c:pt>
                <c:pt idx="56">
                  <c:v>2.0869630949016085E-2</c:v>
                </c:pt>
                <c:pt idx="57">
                  <c:v>2.2541953416168808E-2</c:v>
                </c:pt>
                <c:pt idx="58">
                  <c:v>2.2542656663631866E-2</c:v>
                </c:pt>
                <c:pt idx="59">
                  <c:v>2.2636891823681681E-2</c:v>
                </c:pt>
                <c:pt idx="60">
                  <c:v>2.5911915259144346E-2</c:v>
                </c:pt>
                <c:pt idx="61">
                  <c:v>2.426772269051396E-2</c:v>
                </c:pt>
                <c:pt idx="62">
                  <c:v>2.4456896258076653E-2</c:v>
                </c:pt>
                <c:pt idx="63">
                  <c:v>2.426772269051396E-2</c:v>
                </c:pt>
                <c:pt idx="64">
                  <c:v>2.5911915259144346E-2</c:v>
                </c:pt>
                <c:pt idx="65">
                  <c:v>2.4456896258076653E-2</c:v>
                </c:pt>
                <c:pt idx="66">
                  <c:v>2.2655879505184256E-2</c:v>
                </c:pt>
                <c:pt idx="67">
                  <c:v>2.2655879505184256E-2</c:v>
                </c:pt>
                <c:pt idx="68">
                  <c:v>2.2674867186686831E-2</c:v>
                </c:pt>
                <c:pt idx="69">
                  <c:v>2.4026508810684952E-2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8A-44C6-8F26-D7EE74C09D17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Active!$V$2:$V$29</c:f>
              <c:numCache>
                <c:formatCode>General</c:formatCode>
                <c:ptCount val="28"/>
                <c:pt idx="0">
                  <c:v>-8000</c:v>
                </c:pt>
                <c:pt idx="1">
                  <c:v>-7000</c:v>
                </c:pt>
                <c:pt idx="2">
                  <c:v>-6000</c:v>
                </c:pt>
                <c:pt idx="3">
                  <c:v>-5000</c:v>
                </c:pt>
                <c:pt idx="4">
                  <c:v>-4000</c:v>
                </c:pt>
                <c:pt idx="5">
                  <c:v>-3000</c:v>
                </c:pt>
                <c:pt idx="6">
                  <c:v>-2000</c:v>
                </c:pt>
                <c:pt idx="7">
                  <c:v>-1000</c:v>
                </c:pt>
                <c:pt idx="8">
                  <c:v>0</c:v>
                </c:pt>
                <c:pt idx="9">
                  <c:v>1000</c:v>
                </c:pt>
                <c:pt idx="10">
                  <c:v>2000</c:v>
                </c:pt>
                <c:pt idx="11">
                  <c:v>3000</c:v>
                </c:pt>
                <c:pt idx="12">
                  <c:v>4000</c:v>
                </c:pt>
                <c:pt idx="13">
                  <c:v>5000</c:v>
                </c:pt>
                <c:pt idx="14">
                  <c:v>6000</c:v>
                </c:pt>
              </c:numCache>
            </c:numRef>
          </c:xVal>
          <c:yVal>
            <c:numRef>
              <c:f>Active!$W$2:$W$29</c:f>
              <c:numCache>
                <c:formatCode>0.00E+00</c:formatCode>
                <c:ptCount val="28"/>
                <c:pt idx="0">
                  <c:v>-2.5298464568296927E-3</c:v>
                </c:pt>
                <c:pt idx="1">
                  <c:v>-2.9457530875376522E-3</c:v>
                </c:pt>
                <c:pt idx="2">
                  <c:v>-3.0975334747430734E-3</c:v>
                </c:pt>
                <c:pt idx="3">
                  <c:v>-2.9851876184459566E-3</c:v>
                </c:pt>
                <c:pt idx="4">
                  <c:v>-2.6087155186463014E-3</c:v>
                </c:pt>
                <c:pt idx="5">
                  <c:v>-1.9681171753441083E-3</c:v>
                </c:pt>
                <c:pt idx="6">
                  <c:v>-1.0633925885393776E-3</c:v>
                </c:pt>
                <c:pt idx="7">
                  <c:v>1.0545824176789147E-4</c:v>
                </c:pt>
                <c:pt idx="8">
                  <c:v>1.5384353155776986E-3</c:v>
                </c:pt>
                <c:pt idx="9">
                  <c:v>3.2355386328900442E-3</c:v>
                </c:pt>
                <c:pt idx="10">
                  <c:v>5.1967681937049271E-3</c:v>
                </c:pt>
                <c:pt idx="11">
                  <c:v>7.4221239980223489E-3</c:v>
                </c:pt>
                <c:pt idx="12">
                  <c:v>9.911606045842309E-3</c:v>
                </c:pt>
                <c:pt idx="13">
                  <c:v>1.2665214337164806E-2</c:v>
                </c:pt>
                <c:pt idx="14">
                  <c:v>1.568294887198984E-2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8A-44C6-8F26-D7EE74C09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80664"/>
        <c:axId val="1"/>
      </c:scatterChart>
      <c:valAx>
        <c:axId val="718380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263226654399"/>
              <c:y val="0.8704819553805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9277108433735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80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50898566464799"/>
          <c:y val="0.93409219160104984"/>
          <c:w val="0.6372163720498793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-- O-C Diagr</a:t>
            </a:r>
          </a:p>
        </c:rich>
      </c:tx>
      <c:layout>
        <c:manualLayout>
          <c:xMode val="edge"/>
          <c:yMode val="edge"/>
          <c:x val="0.40293091568682116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586176675748675E-2"/>
          <c:y val="0.17460356125009135"/>
          <c:w val="0.88522694075633013"/>
          <c:h val="0.71428729602310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-0.72330000000000005</c:v>
                </c:pt>
                <c:pt idx="1">
                  <c:v>-0.70615000000000006</c:v>
                </c:pt>
                <c:pt idx="2">
                  <c:v>-0.67984999999999995</c:v>
                </c:pt>
                <c:pt idx="3">
                  <c:v>-0.67884999999999995</c:v>
                </c:pt>
                <c:pt idx="4">
                  <c:v>-0.57499999999999996</c:v>
                </c:pt>
                <c:pt idx="5">
                  <c:v>-0.56325000000000003</c:v>
                </c:pt>
                <c:pt idx="6">
                  <c:v>-0.48</c:v>
                </c:pt>
                <c:pt idx="7">
                  <c:v>-0.47260000000000002</c:v>
                </c:pt>
                <c:pt idx="8">
                  <c:v>-0.47225</c:v>
                </c:pt>
                <c:pt idx="9">
                  <c:v>-0.4662</c:v>
                </c:pt>
                <c:pt idx="10">
                  <c:v>-0.46584999999999999</c:v>
                </c:pt>
                <c:pt idx="11">
                  <c:v>-0.46555000000000002</c:v>
                </c:pt>
                <c:pt idx="12">
                  <c:v>-0.35504999999999998</c:v>
                </c:pt>
                <c:pt idx="13">
                  <c:v>-0.35289999999999999</c:v>
                </c:pt>
                <c:pt idx="14">
                  <c:v>-0.245</c:v>
                </c:pt>
                <c:pt idx="15">
                  <c:v>-0.10349999999999999</c:v>
                </c:pt>
                <c:pt idx="16">
                  <c:v>0</c:v>
                </c:pt>
                <c:pt idx="17">
                  <c:v>2.9100000000000001E-2</c:v>
                </c:pt>
                <c:pt idx="18">
                  <c:v>2.9149999999999999E-2</c:v>
                </c:pt>
                <c:pt idx="19">
                  <c:v>0.13700000000000001</c:v>
                </c:pt>
                <c:pt idx="20">
                  <c:v>0.15045</c:v>
                </c:pt>
                <c:pt idx="21">
                  <c:v>0.28994999999999999</c:v>
                </c:pt>
                <c:pt idx="22">
                  <c:v>0.38635000000000003</c:v>
                </c:pt>
                <c:pt idx="23">
                  <c:v>0.49185000000000001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9.9281746297492646E-3</c:v>
                </c:pt>
                <c:pt idx="1">
                  <c:v>9.0876746326102875E-3</c:v>
                </c:pt>
                <c:pt idx="2">
                  <c:v>2.7366674636141397E-2</c:v>
                </c:pt>
                <c:pt idx="3">
                  <c:v>2.7396674631745555E-2</c:v>
                </c:pt>
                <c:pt idx="4">
                  <c:v>1.0067174633149989E-2</c:v>
                </c:pt>
                <c:pt idx="5">
                  <c:v>1.5344674626248889E-2</c:v>
                </c:pt>
                <c:pt idx="6">
                  <c:v>-4.6828253689454868E-3</c:v>
                </c:pt>
                <c:pt idx="7">
                  <c:v>-3.8408253676607274E-3</c:v>
                </c:pt>
                <c:pt idx="8">
                  <c:v>1.374674633552786E-3</c:v>
                </c:pt>
                <c:pt idx="9">
                  <c:v>-2.8288253670325503E-3</c:v>
                </c:pt>
                <c:pt idx="10">
                  <c:v>-1.1133253647130914E-3</c:v>
                </c:pt>
                <c:pt idx="11">
                  <c:v>-1.9143253666698001E-3</c:v>
                </c:pt>
                <c:pt idx="12">
                  <c:v>-2.6493253681110218E-3</c:v>
                </c:pt>
                <c:pt idx="13">
                  <c:v>-1.2398253675200976E-3</c:v>
                </c:pt>
                <c:pt idx="14">
                  <c:v>-3.5328253725310788E-3</c:v>
                </c:pt>
                <c:pt idx="15">
                  <c:v>-5.3782536269864067E-4</c:v>
                </c:pt>
                <c:pt idx="16">
                  <c:v>1.317174632276874E-3</c:v>
                </c:pt>
                <c:pt idx="17">
                  <c:v>3.3201746336999349E-3</c:v>
                </c:pt>
                <c:pt idx="18">
                  <c:v>-3.7633253668900579E-3</c:v>
                </c:pt>
                <c:pt idx="19">
                  <c:v>1.1827174632344395E-2</c:v>
                </c:pt>
                <c:pt idx="20">
                  <c:v>2.2656746368738823E-3</c:v>
                </c:pt>
                <c:pt idx="21">
                  <c:v>5.7006746355909854E-3</c:v>
                </c:pt>
                <c:pt idx="22">
                  <c:v>8.5126746344030835E-3</c:v>
                </c:pt>
                <c:pt idx="23">
                  <c:v>1.4927674630598631E-2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3E-4A54-82E8-60DB2FF55F3C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-0.8</c:v>
                </c:pt>
                <c:pt idx="1">
                  <c:v>-0.75</c:v>
                </c:pt>
                <c:pt idx="2">
                  <c:v>-0.7</c:v>
                </c:pt>
                <c:pt idx="3">
                  <c:v>-0.65</c:v>
                </c:pt>
                <c:pt idx="4">
                  <c:v>-0.6</c:v>
                </c:pt>
                <c:pt idx="5">
                  <c:v>-0.55000000000000004</c:v>
                </c:pt>
                <c:pt idx="6">
                  <c:v>-0.5</c:v>
                </c:pt>
                <c:pt idx="7">
                  <c:v>-0.45</c:v>
                </c:pt>
                <c:pt idx="8">
                  <c:v>-0.4</c:v>
                </c:pt>
                <c:pt idx="9">
                  <c:v>-0.35</c:v>
                </c:pt>
                <c:pt idx="10">
                  <c:v>-0.3</c:v>
                </c:pt>
                <c:pt idx="11">
                  <c:v>-0.25</c:v>
                </c:pt>
                <c:pt idx="12">
                  <c:v>-0.19999999999999901</c:v>
                </c:pt>
                <c:pt idx="13">
                  <c:v>-0.149999999999999</c:v>
                </c:pt>
                <c:pt idx="14">
                  <c:v>-9.9999999999999103E-2</c:v>
                </c:pt>
                <c:pt idx="15">
                  <c:v>-4.9999999999998997E-2</c:v>
                </c:pt>
                <c:pt idx="16">
                  <c:v>0</c:v>
                </c:pt>
                <c:pt idx="17">
                  <c:v>5.0000000000000898E-2</c:v>
                </c:pt>
                <c:pt idx="18">
                  <c:v>0.100000000000001</c:v>
                </c:pt>
                <c:pt idx="19">
                  <c:v>0.15000000000000099</c:v>
                </c:pt>
                <c:pt idx="20">
                  <c:v>0.2</c:v>
                </c:pt>
                <c:pt idx="21">
                  <c:v>0.25</c:v>
                </c:pt>
                <c:pt idx="22">
                  <c:v>0.3</c:v>
                </c:pt>
                <c:pt idx="23">
                  <c:v>0.35</c:v>
                </c:pt>
                <c:pt idx="24">
                  <c:v>0.4</c:v>
                </c:pt>
                <c:pt idx="25">
                  <c:v>0.45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1.0275815132510592E-2</c:v>
                </c:pt>
                <c:pt idx="1">
                  <c:v>8.3772560052743934E-3</c:v>
                </c:pt>
                <c:pt idx="2">
                  <c:v>6.6485974970561888E-3</c:v>
                </c:pt>
                <c:pt idx="3">
                  <c:v>5.0898396078559744E-3</c:v>
                </c:pt>
                <c:pt idx="4">
                  <c:v>3.7009823376737503E-3</c:v>
                </c:pt>
                <c:pt idx="5">
                  <c:v>2.4820256865095138E-3</c:v>
                </c:pt>
                <c:pt idx="6">
                  <c:v>1.4329696543632685E-3</c:v>
                </c:pt>
                <c:pt idx="7">
                  <c:v>5.5381424123501343E-4</c:v>
                </c:pt>
                <c:pt idx="8">
                  <c:v>-1.5544055287525053E-4</c:v>
                </c:pt>
                <c:pt idx="9">
                  <c:v>-6.9479472796752598E-4</c:v>
                </c:pt>
                <c:pt idx="10">
                  <c:v>-1.0642482840418103E-3</c:v>
                </c:pt>
                <c:pt idx="11">
                  <c:v>-1.2638012210981053E-3</c:v>
                </c:pt>
                <c:pt idx="12">
                  <c:v>-1.2934535391364089E-3</c:v>
                </c:pt>
                <c:pt idx="13">
                  <c:v>-1.1532052381567209E-3</c:v>
                </c:pt>
                <c:pt idx="14">
                  <c:v>-8.4305631815904274E-4</c:v>
                </c:pt>
                <c:pt idx="15">
                  <c:v>-3.6300677914337333E-4</c:v>
                </c:pt>
                <c:pt idx="16">
                  <c:v>2.8694337889027056E-4</c:v>
                </c:pt>
                <c:pt idx="17">
                  <c:v>1.106794155941932E-3</c:v>
                </c:pt>
                <c:pt idx="18">
                  <c:v>2.0965455520115727E-3</c:v>
                </c:pt>
                <c:pt idx="19">
                  <c:v>3.2561975670992011E-3</c:v>
                </c:pt>
                <c:pt idx="20">
                  <c:v>4.585750201204792E-3</c:v>
                </c:pt>
                <c:pt idx="21">
                  <c:v>6.0852034543283969E-3</c:v>
                </c:pt>
                <c:pt idx="22">
                  <c:v>7.7545573264699913E-3</c:v>
                </c:pt>
                <c:pt idx="23">
                  <c:v>9.5938118176295759E-3</c:v>
                </c:pt>
                <c:pt idx="24">
                  <c:v>1.1602966927807153E-2</c:v>
                </c:pt>
                <c:pt idx="25">
                  <c:v>1.3782022657002718E-2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3E-4A54-82E8-60DB2FF55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74544"/>
        <c:axId val="1"/>
      </c:scatterChart>
      <c:valAx>
        <c:axId val="718374544"/>
        <c:scaling>
          <c:orientation val="minMax"/>
          <c:max val="0.6"/>
          <c:min val="-0.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7863299138889687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113497717547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74544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257669714362624"/>
          <c:y val="0.92970735800882032"/>
          <c:w val="0.45054996330586877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7715245688185689"/>
          <c:y val="3.076923076923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3384650517804265"/>
          <c:w val="0.79968823309161208"/>
          <c:h val="0.54461620284886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 5330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0</c:v>
                </c:pt>
                <c:pt idx="3">
                  <c:v>1.855375000013737E-2</c:v>
                </c:pt>
                <c:pt idx="4">
                  <c:v>1.8608750004204921E-2</c:v>
                </c:pt>
                <c:pt idx="5">
                  <c:v>3.8754999986849725E-3</c:v>
                </c:pt>
                <c:pt idx="6">
                  <c:v>9.4467499948223121E-3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4D-421B-A396-F376BF46C006}"/>
            </c:ext>
          </c:extLst>
        </c:ser>
        <c:ser>
          <c:idx val="1"/>
          <c:order val="1"/>
          <c:tx>
            <c:strRef>
              <c:f>'A (old)'!$J$20:$J$20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1">
                  <c:v>2.8999995265621692E-5</c:v>
                </c:pt>
                <c:pt idx="2">
                  <c:v>-3.827499967883341E-4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4D-421B-A396-F376BF46C006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3">
                  <c:v>-3.3422499982407317E-3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4D-421B-A396-F376BF46C006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  <c:pt idx="7">
                  <c:v>-8.4994999997434206E-3</c:v>
                </c:pt>
                <c:pt idx="8">
                  <c:v>-7.4724999940372072E-3</c:v>
                </c:pt>
                <c:pt idx="9">
                  <c:v>-2.2482499989564531E-3</c:v>
                </c:pt>
                <c:pt idx="10">
                  <c:v>-6.3005000047269277E-3</c:v>
                </c:pt>
                <c:pt idx="11">
                  <c:v>-4.5762499939883128E-3</c:v>
                </c:pt>
                <c:pt idx="12">
                  <c:v>-5.3697499970439821E-3</c:v>
                </c:pt>
                <c:pt idx="14">
                  <c:v>-1.8789999958244152E-3</c:v>
                </c:pt>
                <c:pt idx="15">
                  <c:v>-1.4745000007678755E-3</c:v>
                </c:pt>
                <c:pt idx="16">
                  <c:v>5.0580000024638139E-3</c:v>
                </c:pt>
                <c:pt idx="18">
                  <c:v>1.2231000000610948E-2</c:v>
                </c:pt>
                <c:pt idx="19">
                  <c:v>5.1487500022631139E-3</c:v>
                </c:pt>
                <c:pt idx="20">
                  <c:v>2.3435499999322928E-2</c:v>
                </c:pt>
                <c:pt idx="21">
                  <c:v>1.4210250003088731E-2</c:v>
                </c:pt>
                <c:pt idx="22">
                  <c:v>2.1132750000106171E-2</c:v>
                </c:pt>
                <c:pt idx="23">
                  <c:v>2.6354749999882188E-2</c:v>
                </c:pt>
                <c:pt idx="24">
                  <c:v>3.5407250004936941E-2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4D-421B-A396-F376BF46C006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  <c:pt idx="17">
                  <c:v>9.500500003923662E-3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4D-421B-A396-F376BF46C00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4D-421B-A396-F376BF46C00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4D-421B-A396-F376BF46C00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7">
                  <c:v>-7.3587834148415507E-3</c:v>
                </c:pt>
                <c:pt idx="8">
                  <c:v>-7.0713022076441881E-3</c:v>
                </c:pt>
                <c:pt idx="9">
                  <c:v>-7.0577051235199903E-3</c:v>
                </c:pt>
                <c:pt idx="10">
                  <c:v>-6.8226698122302518E-3</c:v>
                </c:pt>
                <c:pt idx="11">
                  <c:v>-6.809072728106054E-3</c:v>
                </c:pt>
                <c:pt idx="12">
                  <c:v>-6.7974180845710233E-3</c:v>
                </c:pt>
                <c:pt idx="13">
                  <c:v>-2.5046243825023046E-3</c:v>
                </c:pt>
                <c:pt idx="14">
                  <c:v>-2.4210994371679367E-3</c:v>
                </c:pt>
                <c:pt idx="15">
                  <c:v>1.7706873542638751E-3</c:v>
                </c:pt>
                <c:pt idx="16">
                  <c:v>7.2677942216188424E-3</c:v>
                </c:pt>
                <c:pt idx="17">
                  <c:v>1.128864624120357E-2</c:v>
                </c:pt>
                <c:pt idx="18">
                  <c:v>1.2419146664101308E-2</c:v>
                </c:pt>
                <c:pt idx="19">
                  <c:v>1.2421089104690475E-2</c:v>
                </c:pt>
                <c:pt idx="20">
                  <c:v>1.6610933455533106E-2</c:v>
                </c:pt>
                <c:pt idx="21">
                  <c:v>1.7133449974020207E-2</c:v>
                </c:pt>
                <c:pt idx="22">
                  <c:v>2.2552859217808321E-2</c:v>
                </c:pt>
                <c:pt idx="23">
                  <c:v>2.6297884673730718E-2</c:v>
                </c:pt>
                <c:pt idx="24">
                  <c:v>3.0396434316882298E-2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4D-421B-A396-F376BF46C006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(old)'!$P$21:$P$45</c:f>
              <c:numCache>
                <c:formatCode>General</c:formatCode>
                <c:ptCount val="25"/>
                <c:pt idx="7" formatCode="0.00E+00">
                  <c:v>1.6266213609999998E-3</c:v>
                </c:pt>
                <c:pt idx="8" formatCode="0.00E+00">
                  <c:v>1.6361330249999998E-3</c:v>
                </c:pt>
                <c:pt idx="9" formatCode="0.00E+00">
                  <c:v>1.6365831722499999E-3</c:v>
                </c:pt>
                <c:pt idx="10" formatCode="0.00E+00">
                  <c:v>1.6443681609999998E-3</c:v>
                </c:pt>
                <c:pt idx="11" formatCode="0.00E+00">
                  <c:v>1.6448187562499998E-3</c:v>
                </c:pt>
                <c:pt idx="12" formatCode="0.00E+00">
                  <c:v>1.6452050002499997E-3</c:v>
                </c:pt>
                <c:pt idx="13" formatCode="0.00E+00">
                  <c:v>1.7886958802499999E-3</c:v>
                </c:pt>
                <c:pt idx="14" formatCode="0.00E+00">
                  <c:v>1.7915120039999999E-3</c:v>
                </c:pt>
                <c:pt idx="15" formatCode="0.00E+00">
                  <c:v>1.934029561E-3</c:v>
                </c:pt>
                <c:pt idx="16" formatCode="0.00E+00">
                  <c:v>2.1244560159999998E-3</c:v>
                </c:pt>
                <c:pt idx="17" formatCode="0.00E+00">
                  <c:v>2.2662789610000001E-3</c:v>
                </c:pt>
                <c:pt idx="18" formatCode="0.00E+00">
                  <c:v>2.3065396840000001E-3</c:v>
                </c:pt>
                <c:pt idx="19" formatCode="0.00E+00">
                  <c:v>2.3066090062499999E-3</c:v>
                </c:pt>
                <c:pt idx="20" formatCode="0.00E+00">
                  <c:v>2.4573008010000002E-3</c:v>
                </c:pt>
                <c:pt idx="21" formatCode="0.00E+00">
                  <c:v>2.4762567602500001E-3</c:v>
                </c:pt>
                <c:pt idx="22" formatCode="0.00E+00">
                  <c:v>2.6749968302500001E-3</c:v>
                </c:pt>
                <c:pt idx="23" formatCode="0.00E+00">
                  <c:v>2.8146081302499997E-3</c:v>
                </c:pt>
                <c:pt idx="24" formatCode="0.00E+00">
                  <c:v>2.96952855025E-3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4D-421B-A396-F376BF46C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3096"/>
        <c:axId val="1"/>
      </c:scatterChart>
      <c:valAx>
        <c:axId val="840713096"/>
        <c:scaling>
          <c:orientation val="minMax"/>
          <c:max val="25000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58205693777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12308338380779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30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3818466353677622E-2"/>
          <c:y val="0.84615513830002009"/>
          <c:w val="0.93114372440534121"/>
          <c:h val="0.969232384413486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Ser - O-C Diagr.</a:t>
            </a:r>
          </a:p>
        </c:rich>
      </c:tx>
      <c:layout>
        <c:manualLayout>
          <c:xMode val="edge"/>
          <c:yMode val="edge"/>
          <c:x val="0.3610623185376163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0191216288039"/>
          <c:y val="0.23511007774245343"/>
          <c:w val="0.7787617349641653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 5330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0</c:v>
                </c:pt>
                <c:pt idx="3">
                  <c:v>1.855375000013737E-2</c:v>
                </c:pt>
                <c:pt idx="4">
                  <c:v>1.8608750004204921E-2</c:v>
                </c:pt>
                <c:pt idx="5">
                  <c:v>3.8754999986849725E-3</c:v>
                </c:pt>
                <c:pt idx="6">
                  <c:v>9.4467499948223121E-3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6F-428F-9B2F-A7675C23C6FA}"/>
            </c:ext>
          </c:extLst>
        </c:ser>
        <c:ser>
          <c:idx val="1"/>
          <c:order val="1"/>
          <c:tx>
            <c:strRef>
              <c:f>'A (old)'!$J$20:$J$20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1">
                  <c:v>2.8999995265621692E-5</c:v>
                </c:pt>
                <c:pt idx="2">
                  <c:v>-3.827499967883341E-4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F-428F-9B2F-A7675C23C6FA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3">
                  <c:v>-3.3422499982407317E-3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6F-428F-9B2F-A7675C23C6FA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  <c:pt idx="7">
                  <c:v>-8.4994999997434206E-3</c:v>
                </c:pt>
                <c:pt idx="8">
                  <c:v>-7.4724999940372072E-3</c:v>
                </c:pt>
                <c:pt idx="9">
                  <c:v>-2.2482499989564531E-3</c:v>
                </c:pt>
                <c:pt idx="10">
                  <c:v>-6.3005000047269277E-3</c:v>
                </c:pt>
                <c:pt idx="11">
                  <c:v>-4.5762499939883128E-3</c:v>
                </c:pt>
                <c:pt idx="12">
                  <c:v>-5.3697499970439821E-3</c:v>
                </c:pt>
                <c:pt idx="14">
                  <c:v>-1.8789999958244152E-3</c:v>
                </c:pt>
                <c:pt idx="15">
                  <c:v>-1.4745000007678755E-3</c:v>
                </c:pt>
                <c:pt idx="16">
                  <c:v>5.0580000024638139E-3</c:v>
                </c:pt>
                <c:pt idx="18">
                  <c:v>1.2231000000610948E-2</c:v>
                </c:pt>
                <c:pt idx="19">
                  <c:v>5.1487500022631139E-3</c:v>
                </c:pt>
                <c:pt idx="20">
                  <c:v>2.3435499999322928E-2</c:v>
                </c:pt>
                <c:pt idx="21">
                  <c:v>1.4210250003088731E-2</c:v>
                </c:pt>
                <c:pt idx="22">
                  <c:v>2.1132750000106171E-2</c:v>
                </c:pt>
                <c:pt idx="23">
                  <c:v>2.6354749999882188E-2</c:v>
                </c:pt>
                <c:pt idx="24">
                  <c:v>3.5407250004936941E-2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6F-428F-9B2F-A7675C23C6FA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  <c:pt idx="17">
                  <c:v>9.500500003923662E-3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6F-428F-9B2F-A7675C23C6FA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6F-428F-9B2F-A7675C23C6FA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6F-428F-9B2F-A7675C23C6FA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11798</c:v>
                </c:pt>
                <c:pt idx="2">
                  <c:v>11969.5</c:v>
                </c:pt>
                <c:pt idx="3">
                  <c:v>12232.5</c:v>
                </c:pt>
                <c:pt idx="4">
                  <c:v>12242.5</c:v>
                </c:pt>
                <c:pt idx="5">
                  <c:v>13281</c:v>
                </c:pt>
                <c:pt idx="6">
                  <c:v>13398.5</c:v>
                </c:pt>
                <c:pt idx="7">
                  <c:v>14231</c:v>
                </c:pt>
                <c:pt idx="8">
                  <c:v>14305</c:v>
                </c:pt>
                <c:pt idx="9">
                  <c:v>14308.5</c:v>
                </c:pt>
                <c:pt idx="10">
                  <c:v>14369</c:v>
                </c:pt>
                <c:pt idx="11">
                  <c:v>14372.5</c:v>
                </c:pt>
                <c:pt idx="12">
                  <c:v>14375.5</c:v>
                </c:pt>
                <c:pt idx="13">
                  <c:v>15480.5</c:v>
                </c:pt>
                <c:pt idx="14">
                  <c:v>15502</c:v>
                </c:pt>
                <c:pt idx="15">
                  <c:v>16581</c:v>
                </c:pt>
                <c:pt idx="16">
                  <c:v>17996</c:v>
                </c:pt>
                <c:pt idx="17">
                  <c:v>19031</c:v>
                </c:pt>
                <c:pt idx="18">
                  <c:v>19322</c:v>
                </c:pt>
                <c:pt idx="19">
                  <c:v>19322.5</c:v>
                </c:pt>
                <c:pt idx="20">
                  <c:v>20401</c:v>
                </c:pt>
                <c:pt idx="21">
                  <c:v>20535.5</c:v>
                </c:pt>
                <c:pt idx="22">
                  <c:v>21930.5</c:v>
                </c:pt>
                <c:pt idx="23">
                  <c:v>22894.5</c:v>
                </c:pt>
                <c:pt idx="24">
                  <c:v>23949.5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7">
                  <c:v>-7.3587834148415507E-3</c:v>
                </c:pt>
                <c:pt idx="8">
                  <c:v>-7.0713022076441881E-3</c:v>
                </c:pt>
                <c:pt idx="9">
                  <c:v>-7.0577051235199903E-3</c:v>
                </c:pt>
                <c:pt idx="10">
                  <c:v>-6.8226698122302518E-3</c:v>
                </c:pt>
                <c:pt idx="11">
                  <c:v>-6.809072728106054E-3</c:v>
                </c:pt>
                <c:pt idx="12">
                  <c:v>-6.7974180845710233E-3</c:v>
                </c:pt>
                <c:pt idx="13">
                  <c:v>-2.5046243825023046E-3</c:v>
                </c:pt>
                <c:pt idx="14">
                  <c:v>-2.4210994371679367E-3</c:v>
                </c:pt>
                <c:pt idx="15">
                  <c:v>1.7706873542638751E-3</c:v>
                </c:pt>
                <c:pt idx="16">
                  <c:v>7.2677942216188424E-3</c:v>
                </c:pt>
                <c:pt idx="17">
                  <c:v>1.128864624120357E-2</c:v>
                </c:pt>
                <c:pt idx="18">
                  <c:v>1.2419146664101308E-2</c:v>
                </c:pt>
                <c:pt idx="19">
                  <c:v>1.2421089104690475E-2</c:v>
                </c:pt>
                <c:pt idx="20">
                  <c:v>1.6610933455533106E-2</c:v>
                </c:pt>
                <c:pt idx="21">
                  <c:v>1.7133449974020207E-2</c:v>
                </c:pt>
                <c:pt idx="22">
                  <c:v>2.2552859217808321E-2</c:v>
                </c:pt>
                <c:pt idx="23">
                  <c:v>2.6297884673730718E-2</c:v>
                </c:pt>
                <c:pt idx="24">
                  <c:v>3.0396434316882298E-2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6F-428F-9B2F-A7675C23C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7416"/>
        <c:axId val="1"/>
      </c:scatterChart>
      <c:valAx>
        <c:axId val="84071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2426544027124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67256637168141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74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0796460176991149E-2"/>
          <c:y val="0.91222702177901738"/>
          <c:w val="0.96991224769470186"/>
          <c:h val="0.974922946543907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333375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A14B0DB-E387-67B6-14CB-D07A6CF52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57150</xdr:rowOff>
    </xdr:from>
    <xdr:to>
      <xdr:col>27</xdr:col>
      <xdr:colOff>266700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3562BC0-5533-2716-7270-EFFCCD4C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43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AD79BEA0-2F08-B682-9047-90BBC323D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323850</xdr:colOff>
      <xdr:row>18</xdr:row>
      <xdr:rowOff>85725</xdr:rowOff>
    </xdr:to>
    <xdr:graphicFrame macro="">
      <xdr:nvGraphicFramePr>
        <xdr:cNvPr id="5123" name="Chart 1">
          <a:extLst>
            <a:ext uri="{FF2B5EF4-FFF2-40B4-BE49-F238E27FC236}">
              <a16:creationId xmlns:a16="http://schemas.microsoft.com/office/drawing/2014/main" id="{38866887-379E-0DF9-3580-1DC3DCD7C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24</xdr:col>
      <xdr:colOff>619125</xdr:colOff>
      <xdr:row>18</xdr:row>
      <xdr:rowOff>28575</xdr:rowOff>
    </xdr:to>
    <xdr:graphicFrame macro="">
      <xdr:nvGraphicFramePr>
        <xdr:cNvPr id="5124" name="Chart 2">
          <a:extLst>
            <a:ext uri="{FF2B5EF4-FFF2-40B4-BE49-F238E27FC236}">
              <a16:creationId xmlns:a16="http://schemas.microsoft.com/office/drawing/2014/main" id="{9C662FF4-8EF9-58F2-52EB-AF493A2CF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23" TargetMode="External"/><Relationship Id="rId13" Type="http://schemas.openxmlformats.org/officeDocument/2006/relationships/hyperlink" Target="http://www.konkoly.hu/cgi-bin/IBVS?5603" TargetMode="External"/><Relationship Id="rId18" Type="http://schemas.openxmlformats.org/officeDocument/2006/relationships/hyperlink" Target="http://www.konkoly.hu/cgi-bin/IBVS?5835" TargetMode="External"/><Relationship Id="rId26" Type="http://schemas.openxmlformats.org/officeDocument/2006/relationships/hyperlink" Target="http://www.konkoly.hu/cgi-bin/IBVS?5980" TargetMode="External"/><Relationship Id="rId39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330" TargetMode="External"/><Relationship Id="rId21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623" TargetMode="External"/><Relationship Id="rId12" Type="http://schemas.openxmlformats.org/officeDocument/2006/relationships/hyperlink" Target="http://www.konkoly.hu/cgi-bin/IBVS?5592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var.astro.cz/oejv/issues/oejv0137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6044" TargetMode="External"/><Relationship Id="rId2" Type="http://schemas.openxmlformats.org/officeDocument/2006/relationships/hyperlink" Target="http://www.konkoly.hu/cgi-bin/IBVS?5330" TargetMode="External"/><Relationship Id="rId16" Type="http://schemas.openxmlformats.org/officeDocument/2006/relationships/hyperlink" Target="http://www.konkoly.hu/cgi-bin/IBVS?5814" TargetMode="External"/><Relationship Id="rId20" Type="http://schemas.openxmlformats.org/officeDocument/2006/relationships/hyperlink" Target="http://vsolj.cetus-net.org/no48.pdf" TargetMode="External"/><Relationship Id="rId29" Type="http://schemas.openxmlformats.org/officeDocument/2006/relationships/hyperlink" Target="http://www.konkoly.hu/cgi-bin/IBVS?5980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668" TargetMode="External"/><Relationship Id="rId11" Type="http://schemas.openxmlformats.org/officeDocument/2006/relationships/hyperlink" Target="http://www.konkoly.hu/cgi-bin/IBVS?5623" TargetMode="External"/><Relationship Id="rId24" Type="http://schemas.openxmlformats.org/officeDocument/2006/relationships/hyperlink" Target="http://var.astro.cz/oejv/issues/oejv0137.pdf" TargetMode="External"/><Relationship Id="rId32" Type="http://schemas.openxmlformats.org/officeDocument/2006/relationships/hyperlink" Target="http://www.konkoly.hu/cgi-bin/IBVS?6044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330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ar.astro.cz/oejv/issues/oejv0116.pdf" TargetMode="External"/><Relationship Id="rId28" Type="http://schemas.openxmlformats.org/officeDocument/2006/relationships/hyperlink" Target="http://var.astro.cz/oejv/issues/oejv0137.pdf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konkoly.hu/cgi-bin/IBVS?5835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330" TargetMode="External"/><Relationship Id="rId9" Type="http://schemas.openxmlformats.org/officeDocument/2006/relationships/hyperlink" Target="http://www.konkoly.hu/cgi-bin/IBVS?5623" TargetMode="External"/><Relationship Id="rId14" Type="http://schemas.openxmlformats.org/officeDocument/2006/relationships/hyperlink" Target="http://www.konkoly.hu/cgi-bin/IBVS?5677" TargetMode="External"/><Relationship Id="rId22" Type="http://schemas.openxmlformats.org/officeDocument/2006/relationships/hyperlink" Target="http://www.konkoly.hu/cgi-bin/IBVS?5898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ar.astro.cz/oejv/issues/oejv016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OU+Ser&amp;submit=Submit&amp;lang=e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90"/>
  <sheetViews>
    <sheetView tabSelected="1" workbookViewId="0">
      <pane xSplit="14" ySplit="22" topLeftCell="O69" activePane="bottomRight" state="frozen"/>
      <selection pane="topRight" activeCell="O1" sqref="O1"/>
      <selection pane="bottomLeft" activeCell="A23" sqref="A23"/>
      <selection pane="bottomRight" activeCell="A90" sqref="A9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2" customWidth="1"/>
    <col min="4" max="4" width="9.42578125" style="1" customWidth="1"/>
    <col min="5" max="5" width="10.5703125" style="1" customWidth="1"/>
    <col min="6" max="6" width="16.140625" style="1" customWidth="1"/>
    <col min="7" max="7" width="8.140625" style="1" customWidth="1"/>
    <col min="8" max="14" width="8.5703125" style="1" customWidth="1"/>
    <col min="15" max="15" width="8" style="1" customWidth="1"/>
    <col min="16" max="16" width="10.5703125" style="1" customWidth="1"/>
    <col min="17" max="18" width="9.85546875" style="1" customWidth="1"/>
    <col min="19" max="19" width="10.28515625" style="1"/>
    <col min="20" max="20" width="6.140625" style="1" customWidth="1"/>
    <col min="21" max="16384" width="10.28515625" style="1"/>
  </cols>
  <sheetData>
    <row r="1" spans="1:30" ht="20.25" x14ac:dyDescent="0.3">
      <c r="A1" s="3" t="s">
        <v>0</v>
      </c>
      <c r="V1" s="4" t="s">
        <v>1</v>
      </c>
      <c r="W1" s="4" t="s">
        <v>2</v>
      </c>
    </row>
    <row r="2" spans="1:30" x14ac:dyDescent="0.2">
      <c r="A2" s="1" t="s">
        <v>3</v>
      </c>
      <c r="B2" s="1" t="s">
        <v>4</v>
      </c>
      <c r="V2" s="1">
        <v>-8000</v>
      </c>
      <c r="W2" s="5">
        <f>D$11+D$12*V2+D$13*V2^2</f>
        <v>-2.5298464568296927E-3</v>
      </c>
    </row>
    <row r="3" spans="1:30" x14ac:dyDescent="0.2">
      <c r="V3" s="1">
        <v>-7000</v>
      </c>
      <c r="W3" s="5">
        <f t="shared" ref="W3:W16" si="0">D$11+D$12*V3+D$13*V3^2</f>
        <v>-2.9457530875376522E-3</v>
      </c>
    </row>
    <row r="4" spans="1:30" x14ac:dyDescent="0.2">
      <c r="A4" s="6" t="s">
        <v>5</v>
      </c>
      <c r="C4" s="7" t="s">
        <v>6</v>
      </c>
      <c r="D4" s="8" t="s">
        <v>6</v>
      </c>
      <c r="V4" s="1">
        <v>-6000</v>
      </c>
      <c r="W4" s="5">
        <f t="shared" si="0"/>
        <v>-3.0975334747430734E-3</v>
      </c>
    </row>
    <row r="5" spans="1:30" x14ac:dyDescent="0.2">
      <c r="A5" s="9" t="s">
        <v>7</v>
      </c>
      <c r="B5"/>
      <c r="C5" s="151">
        <v>-9.5</v>
      </c>
      <c r="D5" t="s">
        <v>8</v>
      </c>
      <c r="V5" s="1">
        <v>-5000</v>
      </c>
      <c r="W5" s="5">
        <f t="shared" si="0"/>
        <v>-2.9851876184459566E-3</v>
      </c>
      <c r="AC5" s="1">
        <v>-7233</v>
      </c>
      <c r="AD5" s="1">
        <v>1.3546812486310955E-2</v>
      </c>
    </row>
    <row r="6" spans="1:30" x14ac:dyDescent="0.2">
      <c r="A6" s="6" t="s">
        <v>9</v>
      </c>
      <c r="V6" s="1">
        <v>-4000</v>
      </c>
      <c r="W6" s="5">
        <f t="shared" si="0"/>
        <v>-2.6087155186463014E-3</v>
      </c>
      <c r="AC6" s="1">
        <v>-7061.5</v>
      </c>
      <c r="AD6" s="1">
        <v>1.2620511799468659E-2</v>
      </c>
    </row>
    <row r="7" spans="1:30" x14ac:dyDescent="0.2">
      <c r="A7" s="1" t="s">
        <v>10</v>
      </c>
      <c r="C7" s="154">
        <v>54148.011382825367</v>
      </c>
      <c r="D7" s="10" t="s">
        <v>11</v>
      </c>
      <c r="V7" s="1">
        <v>-3000</v>
      </c>
      <c r="W7" s="5">
        <f t="shared" si="0"/>
        <v>-1.9681171753441083E-3</v>
      </c>
      <c r="AC7" s="1">
        <v>-4800</v>
      </c>
      <c r="AD7" s="1">
        <v>-2.2814066323917359E-3</v>
      </c>
    </row>
    <row r="8" spans="1:30" x14ac:dyDescent="0.2">
      <c r="A8" s="1" t="s">
        <v>12</v>
      </c>
      <c r="C8" s="154">
        <v>0.296767</v>
      </c>
      <c r="D8" s="11">
        <v>5330</v>
      </c>
      <c r="E8" s="12" t="s">
        <v>13</v>
      </c>
      <c r="V8" s="1">
        <v>-2000</v>
      </c>
      <c r="W8" s="5">
        <f t="shared" si="0"/>
        <v>-1.0633925885393776E-3</v>
      </c>
      <c r="AC8" s="1">
        <v>-4800</v>
      </c>
      <c r="AD8" s="1">
        <v>-2.2814066323917359E-3</v>
      </c>
    </row>
    <row r="9" spans="1:30" x14ac:dyDescent="0.2">
      <c r="A9" s="13" t="s">
        <v>14</v>
      </c>
      <c r="B9" s="12">
        <v>38</v>
      </c>
      <c r="C9" s="14" t="str">
        <f>"F"&amp;B9</f>
        <v>F38</v>
      </c>
      <c r="D9" s="13" t="str">
        <f>"G"&amp;B9</f>
        <v>G38</v>
      </c>
      <c r="E9"/>
      <c r="V9" s="1">
        <v>-1000</v>
      </c>
      <c r="W9" s="5">
        <f t="shared" si="0"/>
        <v>1.0545824176789147E-4</v>
      </c>
      <c r="AC9" s="1">
        <v>-4726</v>
      </c>
      <c r="AD9" s="1">
        <v>-1.4764285006094724E-3</v>
      </c>
    </row>
    <row r="10" spans="1:30" x14ac:dyDescent="0.2">
      <c r="A10"/>
      <c r="B10"/>
      <c r="C10" s="15" t="s">
        <v>15</v>
      </c>
      <c r="D10" s="16" t="s">
        <v>16</v>
      </c>
      <c r="E10" s="17"/>
      <c r="V10" s="1">
        <v>0</v>
      </c>
      <c r="W10" s="5">
        <f t="shared" si="0"/>
        <v>1.5384353155776986E-3</v>
      </c>
      <c r="AC10" s="1">
        <v>-4726</v>
      </c>
      <c r="AD10" s="1">
        <v>-1.4764285006094724E-3</v>
      </c>
    </row>
    <row r="11" spans="1:30" x14ac:dyDescent="0.2">
      <c r="A11" t="s">
        <v>17</v>
      </c>
      <c r="B11"/>
      <c r="C11" s="18">
        <f ca="1">INTERCEPT(INDIRECT(D9):G998,INDIRECT(C9):$F998)</f>
        <v>4.9143525071485873E-3</v>
      </c>
      <c r="D11" s="19">
        <f>E11*F11</f>
        <v>1.5384353155776986E-3</v>
      </c>
      <c r="E11" s="20">
        <v>1.5384353155776986E-3</v>
      </c>
      <c r="F11" s="5">
        <v>1</v>
      </c>
      <c r="V11" s="1">
        <v>1000</v>
      </c>
      <c r="W11" s="5">
        <f t="shared" si="0"/>
        <v>3.2355386328900442E-3</v>
      </c>
      <c r="AC11" s="1">
        <v>-4722.5</v>
      </c>
      <c r="AD11" s="1">
        <v>3.7373204613686539E-3</v>
      </c>
    </row>
    <row r="12" spans="1:30" x14ac:dyDescent="0.2">
      <c r="A12" t="s">
        <v>18</v>
      </c>
      <c r="B12"/>
      <c r="C12" s="18">
        <f ca="1">SLOPE(INDIRECT(D9):G998,INDIRECT(C9):$F998)</f>
        <v>1.4064949261166695E-6</v>
      </c>
      <c r="D12" s="19">
        <f>E12*F12</f>
        <v>1.5650401955610762E-6</v>
      </c>
      <c r="E12" s="21">
        <v>1.5650401955610762E-2</v>
      </c>
      <c r="F12" s="5">
        <v>1E-4</v>
      </c>
      <c r="V12" s="1">
        <v>2000</v>
      </c>
      <c r="W12" s="5">
        <f t="shared" si="0"/>
        <v>5.1967681937049271E-3</v>
      </c>
      <c r="AC12" s="1">
        <v>-4722.5</v>
      </c>
      <c r="AD12" s="1">
        <v>3.7373204613686539E-3</v>
      </c>
    </row>
    <row r="13" spans="1:30" x14ac:dyDescent="0.2">
      <c r="A13" t="s">
        <v>19</v>
      </c>
      <c r="B13"/>
      <c r="C13" s="2" t="s">
        <v>20</v>
      </c>
      <c r="D13" s="19">
        <f>E13*F13</f>
        <v>1.3206312175126903E-10</v>
      </c>
      <c r="E13" s="22">
        <v>1.3206312175126902E-2</v>
      </c>
      <c r="F13" s="5">
        <v>1E-8</v>
      </c>
      <c r="V13" s="1">
        <v>3000</v>
      </c>
      <c r="W13" s="5">
        <f t="shared" si="0"/>
        <v>7.4221239980223489E-3</v>
      </c>
      <c r="AC13" s="1">
        <v>-4662</v>
      </c>
      <c r="AD13" s="1">
        <v>-4.9644742102827877E-4</v>
      </c>
    </row>
    <row r="14" spans="1:30" x14ac:dyDescent="0.2">
      <c r="A14"/>
      <c r="B14"/>
      <c r="C14" s="23"/>
      <c r="D14" s="24">
        <f>2*D13</f>
        <v>2.6412624350253805E-10</v>
      </c>
      <c r="E14">
        <f>SUM(U26:U138)</f>
        <v>2.6097032668209543E-3</v>
      </c>
      <c r="V14" s="1">
        <v>4000</v>
      </c>
      <c r="W14" s="5">
        <f t="shared" si="0"/>
        <v>9.911606045842309E-3</v>
      </c>
      <c r="AC14" s="1">
        <v>-4662</v>
      </c>
      <c r="AD14" s="1">
        <v>-4.9644742102827877E-4</v>
      </c>
    </row>
    <row r="15" spans="1:30" x14ac:dyDescent="0.2">
      <c r="A15" s="25" t="s">
        <v>21</v>
      </c>
      <c r="B15"/>
      <c r="C15" s="11">
        <f ca="1">(C7+C11)+(C8+C12)*INT(MAX(F21:F3523))</f>
        <v>58578.471837740632</v>
      </c>
      <c r="D15" s="10">
        <f>+C7+INT(MAX(F21:F1581))*C8+D11+D12*INT(MAX(F21:F4016))+D13*INT(MAX(F21:F4043)^2)</f>
        <v>58578.500262319445</v>
      </c>
      <c r="E15" s="26" t="s">
        <v>22</v>
      </c>
      <c r="F15" s="27">
        <v>1</v>
      </c>
      <c r="V15" s="1">
        <v>5000</v>
      </c>
      <c r="W15" s="5">
        <f t="shared" si="0"/>
        <v>1.2665214337164806E-2</v>
      </c>
      <c r="AC15" s="1">
        <v>-4658.5</v>
      </c>
      <c r="AD15" s="1">
        <v>1.2173015493317507E-3</v>
      </c>
    </row>
    <row r="16" spans="1:30" x14ac:dyDescent="0.2">
      <c r="A16" s="25" t="s">
        <v>23</v>
      </c>
      <c r="B16"/>
      <c r="C16" s="11">
        <f ca="1">+C8+C12</f>
        <v>0.29676840649492614</v>
      </c>
      <c r="D16" s="10">
        <f>+C8+D12+2*D13*MAX(F21:F889)</f>
        <v>0.2967725081808848</v>
      </c>
      <c r="E16" s="26" t="s">
        <v>24</v>
      </c>
      <c r="F16" s="28">
        <f ca="1">NOW()+15018.5+$C$5/24</f>
        <v>60374.834019097223</v>
      </c>
      <c r="V16" s="1">
        <v>6000</v>
      </c>
      <c r="W16" s="5">
        <f t="shared" si="0"/>
        <v>1.568294887198984E-2</v>
      </c>
      <c r="AC16" s="1">
        <v>-4658.5</v>
      </c>
      <c r="AD16" s="1">
        <v>1.2173015493317507E-3</v>
      </c>
    </row>
    <row r="17" spans="1:30" x14ac:dyDescent="0.2">
      <c r="A17" s="26" t="s">
        <v>25</v>
      </c>
      <c r="B17"/>
      <c r="C17" s="29">
        <f>COUNT(C21:C2181)</f>
        <v>70</v>
      </c>
      <c r="D17" s="26"/>
      <c r="E17" s="26" t="s">
        <v>26</v>
      </c>
      <c r="F17" s="28">
        <f ca="1">ROUND(2*(F16-$C$7)/$C$8,0)/2+F15</f>
        <v>20983</v>
      </c>
      <c r="W17" s="5"/>
      <c r="AC17" s="1">
        <v>-4655.5</v>
      </c>
      <c r="AD17" s="1">
        <v>4.1480065556243062E-4</v>
      </c>
    </row>
    <row r="18" spans="1:30" x14ac:dyDescent="0.2">
      <c r="A18" s="6" t="s">
        <v>27</v>
      </c>
      <c r="C18" s="30">
        <f ca="1">+C15</f>
        <v>58578.471837740632</v>
      </c>
      <c r="D18" s="31">
        <f ca="1">C16</f>
        <v>0.29676840649492614</v>
      </c>
      <c r="E18" s="26" t="s">
        <v>28</v>
      </c>
      <c r="F18" s="10">
        <f ca="1">ROUND(2*(F16-$C$15)/$C$16,0)/2+F15</f>
        <v>6054</v>
      </c>
      <c r="W18" s="5"/>
      <c r="AC18" s="1">
        <v>-4655.5</v>
      </c>
      <c r="AD18" s="1">
        <v>4.1480065556243062E-4</v>
      </c>
    </row>
    <row r="19" spans="1:30" x14ac:dyDescent="0.2">
      <c r="A19" s="6" t="s">
        <v>29</v>
      </c>
      <c r="C19" s="32">
        <f>+D15</f>
        <v>58578.500262319445</v>
      </c>
      <c r="D19" s="33">
        <f>+D16</f>
        <v>0.2967725081808848</v>
      </c>
      <c r="E19" s="26" t="s">
        <v>30</v>
      </c>
      <c r="F19" s="34">
        <f ca="1">+$C$15+$C$16*F18-15018.5-$C$5/24</f>
        <v>45357.00360399425</v>
      </c>
      <c r="W19" s="5"/>
      <c r="AC19" s="1">
        <v>-3550.5</v>
      </c>
      <c r="AD19" s="1">
        <v>-8.7302594329230487E-4</v>
      </c>
    </row>
    <row r="20" spans="1:30" x14ac:dyDescent="0.2">
      <c r="A20" s="16" t="s">
        <v>31</v>
      </c>
      <c r="B20" s="16" t="s">
        <v>32</v>
      </c>
      <c r="C20" s="15" t="s">
        <v>33</v>
      </c>
      <c r="D20" s="16" t="s">
        <v>34</v>
      </c>
      <c r="E20" s="16" t="s">
        <v>35</v>
      </c>
      <c r="F20" s="16" t="s">
        <v>1</v>
      </c>
      <c r="G20" s="16" t="s">
        <v>36</v>
      </c>
      <c r="H20" s="4" t="s">
        <v>37</v>
      </c>
      <c r="I20" s="35" t="s">
        <v>38</v>
      </c>
      <c r="J20" s="4" t="s">
        <v>39</v>
      </c>
      <c r="K20" s="4" t="s">
        <v>40</v>
      </c>
      <c r="L20" s="4" t="s">
        <v>41</v>
      </c>
      <c r="M20" s="4" t="s">
        <v>42</v>
      </c>
      <c r="N20" s="4" t="s">
        <v>43</v>
      </c>
      <c r="O20" s="4" t="s">
        <v>44</v>
      </c>
      <c r="P20" s="4" t="s">
        <v>2</v>
      </c>
      <c r="Q20" s="16" t="s">
        <v>45</v>
      </c>
      <c r="R20" s="36" t="s">
        <v>46</v>
      </c>
      <c r="S20" s="37" t="s">
        <v>47</v>
      </c>
      <c r="T20" s="35" t="s">
        <v>48</v>
      </c>
      <c r="U20" s="38" t="s">
        <v>49</v>
      </c>
      <c r="W20" s="5"/>
      <c r="AC20" s="1">
        <v>-3550.5</v>
      </c>
      <c r="AD20" s="1">
        <v>-8.7302594329230487E-4</v>
      </c>
    </row>
    <row r="21" spans="1:30" x14ac:dyDescent="0.2">
      <c r="A21" s="1" t="s">
        <v>50</v>
      </c>
      <c r="B21" s="39" t="s">
        <v>51</v>
      </c>
      <c r="C21" s="2">
        <v>48500.277999999998</v>
      </c>
      <c r="D21" s="2" t="s">
        <v>20</v>
      </c>
      <c r="E21" s="1">
        <f t="shared" ref="E21:E40" si="1">+(C21-C$7)/C$8</f>
        <v>-19030.867255541783</v>
      </c>
      <c r="F21" s="1">
        <f t="shared" ref="F21:F40" si="2">ROUND(2*E21,0)/2</f>
        <v>-19031</v>
      </c>
      <c r="G21" s="1">
        <f t="shared" ref="G21:G40" si="3">+C21-(C$7+F21*C$8)</f>
        <v>3.9394174629705958E-2</v>
      </c>
      <c r="H21" s="10"/>
      <c r="K21" s="1">
        <f t="shared" ref="K21:K40" si="4">G21</f>
        <v>3.9394174629705958E-2</v>
      </c>
      <c r="Q21" s="152">
        <f t="shared" ref="Q21:Q40" si="5">+C21-15018.5</f>
        <v>33481.777999999998</v>
      </c>
      <c r="R21" s="40"/>
      <c r="W21" s="5"/>
      <c r="AC21" s="1">
        <v>-3529</v>
      </c>
      <c r="AD21" s="1">
        <v>5.2571770356735215E-4</v>
      </c>
    </row>
    <row r="22" spans="1:30" x14ac:dyDescent="0.2">
      <c r="A22" s="1" t="s">
        <v>52</v>
      </c>
      <c r="B22" s="39"/>
      <c r="C22" s="41">
        <v>52001.505599999997</v>
      </c>
      <c r="D22" s="2">
        <v>2.0000000000000001E-4</v>
      </c>
      <c r="E22" s="1">
        <f t="shared" si="1"/>
        <v>-7232.9665455571885</v>
      </c>
      <c r="F22" s="1">
        <f t="shared" si="2"/>
        <v>-7233</v>
      </c>
      <c r="G22" s="1">
        <f t="shared" si="3"/>
        <v>9.9281746297492646E-3</v>
      </c>
      <c r="K22" s="1">
        <f t="shared" si="4"/>
        <v>9.9281746297492646E-3</v>
      </c>
      <c r="P22" s="42">
        <f t="shared" ref="P22:P53" si="6">D$11+D$12*F22+D$13*F22^2</f>
        <v>-2.8724479751339894E-3</v>
      </c>
      <c r="Q22" s="152">
        <f t="shared" si="5"/>
        <v>36983.005599999997</v>
      </c>
      <c r="R22" s="40"/>
      <c r="S22" s="43">
        <f t="shared" ref="S22:S27" si="7">+(P22-R22)^2</f>
        <v>8.2509573698513563E-6</v>
      </c>
      <c r="T22" s="43">
        <v>0.05</v>
      </c>
      <c r="U22" s="43">
        <f t="shared" ref="U22:U53" si="8">S22*T22</f>
        <v>4.1254786849256784E-7</v>
      </c>
      <c r="W22" s="5"/>
      <c r="AC22" s="1">
        <v>-2450</v>
      </c>
      <c r="AD22" s="1">
        <v>-2.3071012255968526E-3</v>
      </c>
    </row>
    <row r="23" spans="1:30" x14ac:dyDescent="0.2">
      <c r="A23" s="1" t="s">
        <v>52</v>
      </c>
      <c r="B23" s="39"/>
      <c r="C23" s="41">
        <v>52052.400300000001</v>
      </c>
      <c r="D23" s="2">
        <v>2.9999999999999997E-4</v>
      </c>
      <c r="E23" s="1">
        <f t="shared" si="1"/>
        <v>-7061.4693777453895</v>
      </c>
      <c r="F23" s="1">
        <f t="shared" si="2"/>
        <v>-7061.5</v>
      </c>
      <c r="G23" s="1">
        <f t="shared" si="3"/>
        <v>9.0876746326102875E-3</v>
      </c>
      <c r="K23" s="1">
        <f t="shared" si="4"/>
        <v>9.0876746326102875E-3</v>
      </c>
      <c r="P23" s="42">
        <f t="shared" si="6"/>
        <v>-2.9277972159945714E-3</v>
      </c>
      <c r="Q23" s="152">
        <f t="shared" si="5"/>
        <v>37033.900300000001</v>
      </c>
      <c r="R23" s="40"/>
      <c r="S23" s="43">
        <f t="shared" si="7"/>
        <v>8.5719965379855625E-6</v>
      </c>
      <c r="T23" s="43">
        <v>0.05</v>
      </c>
      <c r="U23" s="43">
        <f t="shared" si="8"/>
        <v>4.2859982689927817E-7</v>
      </c>
      <c r="W23" s="5"/>
      <c r="AC23" s="1">
        <v>-1035</v>
      </c>
      <c r="AD23" s="1">
        <v>-2.0019448129460216E-5</v>
      </c>
    </row>
    <row r="24" spans="1:30" s="43" customFormat="1" x14ac:dyDescent="0.2">
      <c r="A24" s="43" t="s">
        <v>50</v>
      </c>
      <c r="B24" s="44" t="s">
        <v>53</v>
      </c>
      <c r="C24" s="45">
        <v>52130.4683</v>
      </c>
      <c r="D24" s="45">
        <v>4.0000000000000002E-4</v>
      </c>
      <c r="E24" s="43">
        <f t="shared" si="1"/>
        <v>-6798.4077839698029</v>
      </c>
      <c r="F24" s="43">
        <f t="shared" si="2"/>
        <v>-6798.5</v>
      </c>
      <c r="G24" s="1">
        <f t="shared" si="3"/>
        <v>2.7366674636141397E-2</v>
      </c>
      <c r="K24" s="1">
        <f t="shared" si="4"/>
        <v>2.7366674636141397E-2</v>
      </c>
      <c r="P24" s="42">
        <f t="shared" si="6"/>
        <v>-2.9975854947073008E-3</v>
      </c>
      <c r="Q24" s="153">
        <f t="shared" si="5"/>
        <v>37111.9683</v>
      </c>
      <c r="R24" s="47"/>
      <c r="S24" s="43">
        <f t="shared" si="7"/>
        <v>8.985518798079613E-6</v>
      </c>
      <c r="T24" s="43">
        <v>0.05</v>
      </c>
      <c r="U24" s="43">
        <f t="shared" si="8"/>
        <v>4.4927593990398066E-7</v>
      </c>
      <c r="V24" s="1"/>
      <c r="W24" s="5"/>
      <c r="AC24" s="43">
        <v>0</v>
      </c>
      <c r="AD24" s="43">
        <v>1.317174632276874E-3</v>
      </c>
    </row>
    <row r="25" spans="1:30" s="43" customFormat="1" x14ac:dyDescent="0.2">
      <c r="A25" s="43" t="s">
        <v>50</v>
      </c>
      <c r="B25" s="44" t="s">
        <v>53</v>
      </c>
      <c r="C25" s="45">
        <v>52133.436000000002</v>
      </c>
      <c r="D25" s="45">
        <v>8.9999999999999998E-4</v>
      </c>
      <c r="E25" s="43">
        <f t="shared" si="1"/>
        <v>-6788.4076828803927</v>
      </c>
      <c r="F25" s="43">
        <f t="shared" si="2"/>
        <v>-6788.5</v>
      </c>
      <c r="G25" s="1">
        <f t="shared" si="3"/>
        <v>2.7396674631745555E-2</v>
      </c>
      <c r="K25" s="1">
        <f t="shared" si="4"/>
        <v>2.7396674631745555E-2</v>
      </c>
      <c r="P25" s="42">
        <f t="shared" si="6"/>
        <v>-2.9998785091040333E-3</v>
      </c>
      <c r="Q25" s="153">
        <f t="shared" si="5"/>
        <v>37114.936000000002</v>
      </c>
      <c r="R25" s="47"/>
      <c r="S25" s="43">
        <f t="shared" si="7"/>
        <v>8.9992710693842374E-6</v>
      </c>
      <c r="T25" s="43">
        <v>0.05</v>
      </c>
      <c r="U25" s="43">
        <f t="shared" si="8"/>
        <v>4.499635534692119E-7</v>
      </c>
      <c r="V25" s="1"/>
      <c r="W25" s="5"/>
    </row>
    <row r="26" spans="1:30" s="43" customFormat="1" x14ac:dyDescent="0.2">
      <c r="A26" s="43" t="s">
        <v>50</v>
      </c>
      <c r="B26" s="44" t="s">
        <v>51</v>
      </c>
      <c r="C26" s="45">
        <v>52441.611199999999</v>
      </c>
      <c r="D26" s="45">
        <v>8.0000000000000004E-4</v>
      </c>
      <c r="E26" s="43">
        <f t="shared" si="1"/>
        <v>-5749.9660771762619</v>
      </c>
      <c r="F26" s="43">
        <f t="shared" si="2"/>
        <v>-5750</v>
      </c>
      <c r="G26" s="1">
        <f t="shared" si="3"/>
        <v>1.0067174633149989E-2</v>
      </c>
      <c r="K26" s="1">
        <f t="shared" si="4"/>
        <v>1.0067174633149989E-2</v>
      </c>
      <c r="P26" s="42">
        <f t="shared" si="6"/>
        <v>-3.0942088459971571E-3</v>
      </c>
      <c r="Q26" s="153">
        <f t="shared" si="5"/>
        <v>37423.111199999999</v>
      </c>
      <c r="R26" s="47"/>
      <c r="S26" s="43">
        <f t="shared" si="7"/>
        <v>9.574128382647058E-6</v>
      </c>
      <c r="T26" s="43">
        <v>0.05</v>
      </c>
      <c r="U26" s="43">
        <f t="shared" si="8"/>
        <v>4.7870641913235288E-7</v>
      </c>
      <c r="V26" s="1"/>
      <c r="W26" s="5"/>
    </row>
    <row r="27" spans="1:30" s="43" customFormat="1" x14ac:dyDescent="0.2">
      <c r="A27" s="43" t="s">
        <v>50</v>
      </c>
      <c r="B27" s="44" t="s">
        <v>53</v>
      </c>
      <c r="C27" s="45">
        <v>52476.486599999997</v>
      </c>
      <c r="D27" s="45">
        <v>5.0000000000000001E-4</v>
      </c>
      <c r="E27" s="43">
        <f t="shared" si="1"/>
        <v>-5632.4482938647843</v>
      </c>
      <c r="F27" s="43">
        <f t="shared" si="2"/>
        <v>-5632.5</v>
      </c>
      <c r="G27" s="1">
        <f t="shared" si="3"/>
        <v>1.5344674626248889E-2</v>
      </c>
      <c r="K27" s="1">
        <f t="shared" si="4"/>
        <v>1.5344674626248889E-2</v>
      </c>
      <c r="P27" s="42">
        <f t="shared" si="6"/>
        <v>-3.0869436198104547E-3</v>
      </c>
      <c r="Q27" s="153">
        <f t="shared" si="5"/>
        <v>37457.986599999997</v>
      </c>
      <c r="R27" s="47"/>
      <c r="S27" s="43">
        <f t="shared" si="7"/>
        <v>9.5292209118884727E-6</v>
      </c>
      <c r="T27" s="43">
        <v>0.05</v>
      </c>
      <c r="U27" s="43">
        <f t="shared" si="8"/>
        <v>4.7646104559442363E-7</v>
      </c>
      <c r="V27" s="1"/>
      <c r="W27" s="5"/>
    </row>
    <row r="28" spans="1:30" s="43" customFormat="1" x14ac:dyDescent="0.2">
      <c r="A28" s="48" t="s">
        <v>54</v>
      </c>
      <c r="B28" s="44" t="s">
        <v>51</v>
      </c>
      <c r="C28" s="45">
        <v>52723.525099999999</v>
      </c>
      <c r="D28" s="45">
        <v>2.0000000000000001E-4</v>
      </c>
      <c r="E28" s="43">
        <f t="shared" si="1"/>
        <v>-4800.0157794679599</v>
      </c>
      <c r="F28" s="43">
        <f t="shared" si="2"/>
        <v>-4800</v>
      </c>
      <c r="G28" s="49">
        <f t="shared" si="3"/>
        <v>-4.6828253689454868E-3</v>
      </c>
      <c r="K28" s="1">
        <f t="shared" si="4"/>
        <v>-4.6828253689454868E-3</v>
      </c>
      <c r="O28" s="43">
        <f t="shared" ref="O28:O59" ca="1" si="9">+C$11+C$12*$F28</f>
        <v>-1.8368231382114263E-3</v>
      </c>
      <c r="P28" s="42">
        <f t="shared" si="6"/>
        <v>-2.9310232979662286E-3</v>
      </c>
      <c r="Q28" s="153">
        <f t="shared" si="5"/>
        <v>37705.025099999999</v>
      </c>
      <c r="R28" s="46"/>
      <c r="S28" s="43">
        <f t="shared" ref="S28:S59" si="10">+(P28-G28)^2</f>
        <v>3.0688104958872181E-6</v>
      </c>
      <c r="T28" s="43">
        <v>0.05</v>
      </c>
      <c r="U28" s="43">
        <f t="shared" si="8"/>
        <v>1.5344052479436092E-7</v>
      </c>
      <c r="V28" s="1"/>
      <c r="W28" s="5"/>
    </row>
    <row r="29" spans="1:30" s="43" customFormat="1" x14ac:dyDescent="0.2">
      <c r="A29" s="49" t="s">
        <v>55</v>
      </c>
      <c r="B29" s="50" t="s">
        <v>51</v>
      </c>
      <c r="C29" s="49">
        <v>52745.486700000001</v>
      </c>
      <c r="D29" s="49">
        <v>1E-4</v>
      </c>
      <c r="E29" s="43">
        <f t="shared" si="1"/>
        <v>-4726.0129422252667</v>
      </c>
      <c r="F29" s="43">
        <f t="shared" si="2"/>
        <v>-4726</v>
      </c>
      <c r="G29" s="49">
        <f t="shared" si="3"/>
        <v>-3.8408253676607274E-3</v>
      </c>
      <c r="K29" s="1">
        <f t="shared" si="4"/>
        <v>-3.8408253676607274E-3</v>
      </c>
      <c r="O29" s="43">
        <f t="shared" ca="1" si="9"/>
        <v>-1.7327425136787929E-3</v>
      </c>
      <c r="P29" s="42">
        <f t="shared" si="6"/>
        <v>-2.9083047875321003E-3</v>
      </c>
      <c r="Q29" s="153">
        <f t="shared" si="5"/>
        <v>37726.986700000001</v>
      </c>
      <c r="R29" s="46"/>
      <c r="S29" s="43">
        <f t="shared" si="10"/>
        <v>8.6959463236343115E-7</v>
      </c>
      <c r="T29" s="43">
        <v>0.05</v>
      </c>
      <c r="U29" s="43">
        <f t="shared" si="8"/>
        <v>4.347973161817156E-8</v>
      </c>
      <c r="V29" s="1"/>
      <c r="W29" s="5"/>
    </row>
    <row r="30" spans="1:30" s="43" customFormat="1" x14ac:dyDescent="0.2">
      <c r="A30" s="49" t="s">
        <v>55</v>
      </c>
      <c r="B30" s="50" t="s">
        <v>53</v>
      </c>
      <c r="C30" s="49">
        <v>52746.530599999998</v>
      </c>
      <c r="D30" s="49">
        <v>2.0000000000000001E-4</v>
      </c>
      <c r="E30" s="43">
        <f t="shared" si="1"/>
        <v>-4722.495367831898</v>
      </c>
      <c r="F30" s="43">
        <f t="shared" si="2"/>
        <v>-4722.5</v>
      </c>
      <c r="G30" s="49">
        <f t="shared" si="3"/>
        <v>1.374674633552786E-3</v>
      </c>
      <c r="K30" s="1">
        <f t="shared" si="4"/>
        <v>1.374674633552786E-3</v>
      </c>
      <c r="O30" s="43">
        <f t="shared" ca="1" si="9"/>
        <v>-1.7278197814373846E-3</v>
      </c>
      <c r="P30" s="42">
        <f t="shared" si="6"/>
        <v>-2.9071944412681701E-3</v>
      </c>
      <c r="Q30" s="153">
        <f t="shared" si="5"/>
        <v>37728.030599999998</v>
      </c>
      <c r="R30" s="46"/>
      <c r="S30" s="43">
        <f t="shared" si="10"/>
        <v>1.8334402773908065E-5</v>
      </c>
      <c r="T30" s="43">
        <v>0.05</v>
      </c>
      <c r="U30" s="43">
        <f t="shared" si="8"/>
        <v>9.1672013869540329E-7</v>
      </c>
      <c r="V30" s="1"/>
    </row>
    <row r="31" spans="1:30" s="43" customFormat="1" x14ac:dyDescent="0.2">
      <c r="A31" s="49" t="s">
        <v>55</v>
      </c>
      <c r="B31" s="50" t="s">
        <v>51</v>
      </c>
      <c r="C31" s="49">
        <v>52764.480799999998</v>
      </c>
      <c r="D31" s="49">
        <v>2.0000000000000001E-4</v>
      </c>
      <c r="E31" s="43">
        <f t="shared" si="1"/>
        <v>-4662.0095321426215</v>
      </c>
      <c r="F31" s="43">
        <f t="shared" si="2"/>
        <v>-4662</v>
      </c>
      <c r="G31" s="49">
        <f t="shared" si="3"/>
        <v>-2.8288253670325503E-3</v>
      </c>
      <c r="K31" s="1">
        <f t="shared" si="4"/>
        <v>-2.8288253670325503E-3</v>
      </c>
      <c r="O31" s="43">
        <f t="shared" ca="1" si="9"/>
        <v>-1.6427268384073259E-3</v>
      </c>
      <c r="P31" s="42">
        <f t="shared" si="6"/>
        <v>-2.8874899645842497E-3</v>
      </c>
      <c r="Q31" s="153">
        <f t="shared" si="5"/>
        <v>37745.980799999998</v>
      </c>
      <c r="R31" s="46"/>
      <c r="S31" s="43">
        <f t="shared" si="10"/>
        <v>3.4415350059028632E-9</v>
      </c>
      <c r="T31" s="43">
        <v>0.1</v>
      </c>
      <c r="U31" s="43">
        <f t="shared" si="8"/>
        <v>3.4415350059028635E-10</v>
      </c>
    </row>
    <row r="32" spans="1:30" s="43" customFormat="1" x14ac:dyDescent="0.2">
      <c r="A32" s="49" t="s">
        <v>55</v>
      </c>
      <c r="B32" s="50" t="s">
        <v>53</v>
      </c>
      <c r="C32" s="49">
        <v>52765.521200000003</v>
      </c>
      <c r="D32" s="49">
        <v>1E-4</v>
      </c>
      <c r="E32" s="43">
        <f t="shared" si="1"/>
        <v>-4658.5037515133563</v>
      </c>
      <c r="F32" s="43">
        <f t="shared" si="2"/>
        <v>-4658.5</v>
      </c>
      <c r="G32" s="49">
        <f t="shared" si="3"/>
        <v>-1.1133253647130914E-3</v>
      </c>
      <c r="K32" s="1">
        <f t="shared" si="4"/>
        <v>-1.1133253647130914E-3</v>
      </c>
      <c r="O32" s="43">
        <f t="shared" ca="1" si="9"/>
        <v>-1.6378041061659177E-3</v>
      </c>
      <c r="P32" s="42">
        <f t="shared" si="6"/>
        <v>-2.8863204540417755E-3</v>
      </c>
      <c r="Q32" s="153">
        <f t="shared" si="5"/>
        <v>37747.021200000003</v>
      </c>
      <c r="R32" s="46"/>
      <c r="S32" s="43">
        <f t="shared" si="10"/>
        <v>3.1435115867836282E-6</v>
      </c>
      <c r="T32" s="43">
        <v>0.1</v>
      </c>
      <c r="U32" s="43">
        <f t="shared" si="8"/>
        <v>3.1435115867836282E-7</v>
      </c>
    </row>
    <row r="33" spans="1:22" s="43" customFormat="1" x14ac:dyDescent="0.2">
      <c r="A33" s="49" t="s">
        <v>55</v>
      </c>
      <c r="B33" s="50" t="s">
        <v>53</v>
      </c>
      <c r="C33" s="49">
        <v>52766.4107</v>
      </c>
      <c r="D33" s="49">
        <v>1E-4</v>
      </c>
      <c r="E33" s="43">
        <f t="shared" si="1"/>
        <v>-4655.5064506005274</v>
      </c>
      <c r="F33" s="43">
        <f t="shared" si="2"/>
        <v>-4655.5</v>
      </c>
      <c r="G33" s="49">
        <f t="shared" si="3"/>
        <v>-1.9143253666698001E-3</v>
      </c>
      <c r="K33" s="1">
        <f t="shared" si="4"/>
        <v>-1.9143253666698001E-3</v>
      </c>
      <c r="O33" s="43">
        <f t="shared" ca="1" si="9"/>
        <v>-1.6335846213875677E-3</v>
      </c>
      <c r="P33" s="42">
        <f t="shared" si="6"/>
        <v>-2.8853154412030665E-3</v>
      </c>
      <c r="Q33" s="153">
        <f t="shared" si="5"/>
        <v>37747.9107</v>
      </c>
      <c r="R33" s="46"/>
      <c r="S33" s="43">
        <f t="shared" si="10"/>
        <v>9.4282172484211828E-7</v>
      </c>
      <c r="T33" s="43">
        <v>0.5</v>
      </c>
      <c r="U33" s="43">
        <f t="shared" si="8"/>
        <v>4.7141086242105914E-7</v>
      </c>
    </row>
    <row r="34" spans="1:22" s="43" customFormat="1" x14ac:dyDescent="0.2">
      <c r="A34" s="49" t="s">
        <v>56</v>
      </c>
      <c r="B34" s="44" t="s">
        <v>53</v>
      </c>
      <c r="C34" s="45">
        <v>53094.337500000001</v>
      </c>
      <c r="D34" s="45">
        <v>1.8E-3</v>
      </c>
      <c r="E34" s="43">
        <f t="shared" si="1"/>
        <v>-3550.5089272909913</v>
      </c>
      <c r="F34" s="43">
        <f t="shared" si="2"/>
        <v>-3550.5</v>
      </c>
      <c r="G34" s="49">
        <f t="shared" si="3"/>
        <v>-2.6493253681110218E-3</v>
      </c>
      <c r="K34" s="1">
        <f t="shared" si="4"/>
        <v>-2.6493253681110218E-3</v>
      </c>
      <c r="O34" s="43">
        <f t="shared" ca="1" si="9"/>
        <v>-7.9407728028647873E-5</v>
      </c>
      <c r="P34" s="42">
        <f t="shared" si="6"/>
        <v>-2.3534455497935371E-3</v>
      </c>
      <c r="Q34" s="153">
        <f t="shared" si="5"/>
        <v>38075.837500000001</v>
      </c>
      <c r="R34" s="46"/>
      <c r="S34" s="43">
        <f t="shared" si="10"/>
        <v>8.7544866887587758E-8</v>
      </c>
      <c r="T34" s="43">
        <v>1</v>
      </c>
      <c r="U34" s="43">
        <f t="shared" si="8"/>
        <v>8.7544866887587758E-8</v>
      </c>
    </row>
    <row r="35" spans="1:22" s="43" customFormat="1" x14ac:dyDescent="0.2">
      <c r="A35" s="51" t="s">
        <v>57</v>
      </c>
      <c r="B35" s="52" t="s">
        <v>51</v>
      </c>
      <c r="C35" s="53">
        <v>53100.719400000002</v>
      </c>
      <c r="D35" s="51">
        <v>2.9999999999999997E-4</v>
      </c>
      <c r="E35" s="43">
        <f t="shared" si="1"/>
        <v>-3529.0041777736919</v>
      </c>
      <c r="F35" s="43">
        <f t="shared" si="2"/>
        <v>-3529</v>
      </c>
      <c r="G35" s="49">
        <f t="shared" si="3"/>
        <v>-1.2398253675200976E-3</v>
      </c>
      <c r="K35" s="1">
        <f t="shared" si="4"/>
        <v>-1.2398253675200976E-3</v>
      </c>
      <c r="O35" s="43">
        <f t="shared" ca="1" si="9"/>
        <v>-4.9168087117139499E-5</v>
      </c>
      <c r="P35" s="42">
        <f t="shared" si="6"/>
        <v>-2.3398984143033937E-3</v>
      </c>
      <c r="Q35" s="153">
        <f t="shared" si="5"/>
        <v>38082.219400000002</v>
      </c>
      <c r="R35" s="46"/>
      <c r="S35" s="43">
        <f t="shared" si="10"/>
        <v>1.2101607082590837E-6</v>
      </c>
      <c r="T35" s="43">
        <v>1</v>
      </c>
      <c r="U35" s="43">
        <f t="shared" si="8"/>
        <v>1.2101607082590837E-6</v>
      </c>
    </row>
    <row r="36" spans="1:22" s="43" customFormat="1" x14ac:dyDescent="0.2">
      <c r="A36" s="48" t="s">
        <v>58</v>
      </c>
      <c r="B36" s="44" t="s">
        <v>51</v>
      </c>
      <c r="C36" s="45">
        <v>53420.928699999997</v>
      </c>
      <c r="D36" s="45">
        <v>2.0000000000000001E-4</v>
      </c>
      <c r="E36" s="43">
        <f t="shared" si="1"/>
        <v>-2450.0119043740383</v>
      </c>
      <c r="F36" s="43">
        <f t="shared" si="2"/>
        <v>-2450</v>
      </c>
      <c r="G36" s="49">
        <f t="shared" si="3"/>
        <v>-3.5328253725310788E-3</v>
      </c>
      <c r="K36" s="1">
        <f t="shared" si="4"/>
        <v>-3.5328253725310788E-3</v>
      </c>
      <c r="O36" s="43">
        <f t="shared" ca="1" si="9"/>
        <v>1.4684399381627469E-3</v>
      </c>
      <c r="P36" s="42">
        <f t="shared" si="6"/>
        <v>-1.5032042752349459E-3</v>
      </c>
      <c r="Q36" s="153">
        <f t="shared" si="5"/>
        <v>38402.428699999997</v>
      </c>
      <c r="R36" s="46"/>
      <c r="S36" s="43">
        <f t="shared" si="10"/>
        <v>4.1193617985895574E-6</v>
      </c>
      <c r="T36" s="43">
        <v>1</v>
      </c>
      <c r="U36" s="43">
        <f t="shared" si="8"/>
        <v>4.1193617985895574E-6</v>
      </c>
    </row>
    <row r="37" spans="1:22" s="43" customFormat="1" x14ac:dyDescent="0.2">
      <c r="A37" s="54" t="s">
        <v>59</v>
      </c>
      <c r="B37" s="54" t="s">
        <v>53</v>
      </c>
      <c r="C37" s="55">
        <v>53460.249400000001</v>
      </c>
      <c r="D37" s="54" t="s">
        <v>60</v>
      </c>
      <c r="E37" s="43">
        <f t="shared" si="1"/>
        <v>-2317.5150297215205</v>
      </c>
      <c r="F37" s="43">
        <f t="shared" si="2"/>
        <v>-2317.5</v>
      </c>
      <c r="G37" s="49">
        <f t="shared" si="3"/>
        <v>-4.4603253627428785E-3</v>
      </c>
      <c r="K37" s="1">
        <f t="shared" si="4"/>
        <v>-4.4603253627428785E-3</v>
      </c>
      <c r="O37" s="43">
        <f t="shared" ca="1" si="9"/>
        <v>1.6548005158732058E-3</v>
      </c>
      <c r="P37" s="42">
        <f t="shared" si="6"/>
        <v>-1.3792598979388685E-3</v>
      </c>
      <c r="Q37" s="153">
        <f t="shared" si="5"/>
        <v>38441.749400000001</v>
      </c>
      <c r="R37" s="46"/>
      <c r="S37" s="43">
        <f t="shared" si="10"/>
        <v>9.4929643984079508E-6</v>
      </c>
      <c r="T37" s="43">
        <v>1</v>
      </c>
      <c r="U37" s="43">
        <f t="shared" si="8"/>
        <v>9.4929643984079508E-6</v>
      </c>
      <c r="V37" s="1"/>
    </row>
    <row r="38" spans="1:22" s="43" customFormat="1" x14ac:dyDescent="0.2">
      <c r="A38" s="45" t="s">
        <v>61</v>
      </c>
      <c r="B38" s="44" t="s">
        <v>51</v>
      </c>
      <c r="C38" s="45">
        <v>53840.857000000004</v>
      </c>
      <c r="D38" s="45">
        <v>4.0000000000000002E-4</v>
      </c>
      <c r="E38" s="43">
        <f t="shared" si="1"/>
        <v>-1035.0018122815657</v>
      </c>
      <c r="F38" s="43">
        <f t="shared" si="2"/>
        <v>-1035</v>
      </c>
      <c r="G38" s="49">
        <f t="shared" si="3"/>
        <v>-5.3782536269864067E-4</v>
      </c>
      <c r="K38" s="1">
        <f t="shared" si="4"/>
        <v>-5.3782536269864067E-4</v>
      </c>
      <c r="O38" s="43">
        <f t="shared" ca="1" si="9"/>
        <v>3.4586302586178345E-3</v>
      </c>
      <c r="P38" s="42">
        <f t="shared" si="6"/>
        <v>6.0088030769987874E-5</v>
      </c>
      <c r="Q38" s="153">
        <f t="shared" si="5"/>
        <v>38822.357000000004</v>
      </c>
      <c r="R38" s="46"/>
      <c r="S38" s="43">
        <f t="shared" si="10"/>
        <v>3.575004260891711E-7</v>
      </c>
      <c r="T38" s="43">
        <v>1</v>
      </c>
      <c r="U38" s="43">
        <f t="shared" si="8"/>
        <v>3.575004260891711E-7</v>
      </c>
    </row>
    <row r="39" spans="1:22" s="43" customFormat="1" x14ac:dyDescent="0.2">
      <c r="A39" s="56" t="s">
        <v>62</v>
      </c>
      <c r="B39" s="44"/>
      <c r="C39" s="49">
        <v>54148.012699999999</v>
      </c>
      <c r="D39" s="45">
        <v>2.0000000000000001E-4</v>
      </c>
      <c r="E39" s="43">
        <f t="shared" si="1"/>
        <v>4.4384134094318907E-3</v>
      </c>
      <c r="F39" s="43">
        <f t="shared" si="2"/>
        <v>0</v>
      </c>
      <c r="G39" s="49">
        <f t="shared" si="3"/>
        <v>1.317174632276874E-3</v>
      </c>
      <c r="K39" s="1">
        <f t="shared" si="4"/>
        <v>1.317174632276874E-3</v>
      </c>
      <c r="O39" s="43">
        <f t="shared" ca="1" si="9"/>
        <v>4.9143525071485873E-3</v>
      </c>
      <c r="P39" s="42">
        <f t="shared" si="6"/>
        <v>1.5384353155776986E-3</v>
      </c>
      <c r="Q39" s="153">
        <f t="shared" si="5"/>
        <v>39129.512699999999</v>
      </c>
      <c r="R39" s="46"/>
      <c r="S39" s="43">
        <f t="shared" si="10"/>
        <v>4.8956289974747795E-8</v>
      </c>
      <c r="T39" s="43">
        <v>1</v>
      </c>
      <c r="U39" s="43">
        <f t="shared" si="8"/>
        <v>4.8956289974747795E-8</v>
      </c>
    </row>
    <row r="40" spans="1:22" s="43" customFormat="1" x14ac:dyDescent="0.2">
      <c r="A40" s="51" t="s">
        <v>63</v>
      </c>
      <c r="B40" s="57" t="s">
        <v>51</v>
      </c>
      <c r="C40" s="51">
        <v>54234.373899999999</v>
      </c>
      <c r="D40" s="51">
        <v>4.0000000000000002E-4</v>
      </c>
      <c r="E40" s="43">
        <f t="shared" si="1"/>
        <v>291.01118781613741</v>
      </c>
      <c r="F40" s="43">
        <f t="shared" si="2"/>
        <v>291</v>
      </c>
      <c r="G40" s="43">
        <f t="shared" si="3"/>
        <v>3.3201746336999349E-3</v>
      </c>
      <c r="K40" s="1">
        <f t="shared" si="4"/>
        <v>3.3201746336999349E-3</v>
      </c>
      <c r="O40" s="43">
        <f t="shared" ca="1" si="9"/>
        <v>5.3236425306485381E-3</v>
      </c>
      <c r="P40" s="42">
        <f t="shared" si="6"/>
        <v>2.0050452496989911E-3</v>
      </c>
      <c r="Q40" s="153">
        <f t="shared" si="5"/>
        <v>39215.873899999999</v>
      </c>
      <c r="R40" s="46"/>
      <c r="S40" s="43">
        <f t="shared" si="10"/>
        <v>1.7295652966627021E-6</v>
      </c>
      <c r="T40" s="43">
        <v>1</v>
      </c>
      <c r="U40" s="43">
        <f t="shared" si="8"/>
        <v>1.7295652966627021E-6</v>
      </c>
    </row>
    <row r="41" spans="1:22" x14ac:dyDescent="0.2">
      <c r="A41" s="51" t="s">
        <v>63</v>
      </c>
      <c r="B41" s="57" t="s">
        <v>53</v>
      </c>
      <c r="C41" s="51">
        <v>54234.515200000002</v>
      </c>
      <c r="D41" s="51">
        <v>2.9999999999999997E-4</v>
      </c>
      <c r="E41" s="43">
        <f t="shared" ref="E41:E77" si="11">+(C41-C$7)/C$8</f>
        <v>291.48731892236873</v>
      </c>
      <c r="F41" s="43">
        <f t="shared" ref="F41:F80" si="12">ROUND(2*E41,0)/2</f>
        <v>291.5</v>
      </c>
      <c r="G41" s="43">
        <f t="shared" ref="G41:G77" si="13">+C41-(C$7+F41*C$8)</f>
        <v>-3.7633253668900579E-3</v>
      </c>
      <c r="H41" s="43"/>
      <c r="I41" s="43"/>
      <c r="J41" s="43"/>
      <c r="K41" s="1">
        <f t="shared" ref="K41:K77" si="14">G41</f>
        <v>-3.7633253668900579E-3</v>
      </c>
      <c r="L41" s="43"/>
      <c r="M41" s="43"/>
      <c r="N41" s="43"/>
      <c r="O41" s="43">
        <f t="shared" ca="1" si="9"/>
        <v>5.3243457781115963E-3</v>
      </c>
      <c r="P41" s="42">
        <f t="shared" si="6"/>
        <v>2.0058662331809817E-3</v>
      </c>
      <c r="Q41" s="153">
        <f t="shared" ref="Q41:Q77" si="15">+C41-15018.5</f>
        <v>39216.015200000002</v>
      </c>
      <c r="R41" s="46"/>
      <c r="S41" s="43">
        <f t="shared" si="10"/>
        <v>3.3283571718330243E-5</v>
      </c>
      <c r="T41" s="43">
        <v>1</v>
      </c>
      <c r="U41" s="43">
        <f t="shared" si="8"/>
        <v>3.3283571718330243E-5</v>
      </c>
      <c r="V41" s="43"/>
    </row>
    <row r="42" spans="1:22" x14ac:dyDescent="0.2">
      <c r="A42" s="43" t="s">
        <v>59</v>
      </c>
      <c r="B42" s="50" t="s">
        <v>51</v>
      </c>
      <c r="C42" s="49">
        <v>54546.283199999998</v>
      </c>
      <c r="D42" s="43" t="s">
        <v>64</v>
      </c>
      <c r="E42" s="43">
        <f t="shared" si="11"/>
        <v>1342.0353919897798</v>
      </c>
      <c r="F42" s="43">
        <f t="shared" si="12"/>
        <v>1342</v>
      </c>
      <c r="G42" s="49">
        <f t="shared" si="13"/>
        <v>1.0503174627956469E-2</v>
      </c>
      <c r="H42" s="43"/>
      <c r="I42" s="43"/>
      <c r="J42" s="43"/>
      <c r="K42" s="1">
        <f t="shared" si="14"/>
        <v>1.0503174627956469E-2</v>
      </c>
      <c r="L42" s="43"/>
      <c r="M42" s="43"/>
      <c r="N42" s="43"/>
      <c r="O42" s="43">
        <f t="shared" ca="1" si="9"/>
        <v>6.8018686979971574E-3</v>
      </c>
      <c r="P42" s="42">
        <f t="shared" si="6"/>
        <v>3.876560186022315E-3</v>
      </c>
      <c r="Q42" s="153">
        <f t="shared" si="15"/>
        <v>39527.783199999998</v>
      </c>
      <c r="R42" s="46"/>
      <c r="S42" s="43">
        <f t="shared" si="10"/>
        <v>4.3912018962050296E-5</v>
      </c>
      <c r="T42" s="43">
        <v>1</v>
      </c>
      <c r="U42" s="43">
        <f t="shared" si="8"/>
        <v>4.3912018962050296E-5</v>
      </c>
    </row>
    <row r="43" spans="1:22" s="43" customFormat="1" x14ac:dyDescent="0.2">
      <c r="A43" s="51" t="s">
        <v>65</v>
      </c>
      <c r="B43" s="57" t="s">
        <v>51</v>
      </c>
      <c r="C43" s="51">
        <v>54554.593999999997</v>
      </c>
      <c r="D43" s="51">
        <v>1E-4</v>
      </c>
      <c r="E43" s="43">
        <f t="shared" si="11"/>
        <v>1370.0398534022661</v>
      </c>
      <c r="F43" s="43">
        <f t="shared" si="12"/>
        <v>1370</v>
      </c>
      <c r="G43" s="43">
        <f t="shared" si="13"/>
        <v>1.1827174632344395E-2</v>
      </c>
      <c r="K43" s="1">
        <f t="shared" si="14"/>
        <v>1.1827174632344395E-2</v>
      </c>
      <c r="O43" s="43">
        <f t="shared" ca="1" si="9"/>
        <v>6.8412505559284249E-3</v>
      </c>
      <c r="P43" s="42">
        <f t="shared" si="6"/>
        <v>3.9304096567113304E-3</v>
      </c>
      <c r="Q43" s="153">
        <f t="shared" si="15"/>
        <v>39536.093999999997</v>
      </c>
      <c r="R43" s="46"/>
      <c r="S43" s="43">
        <f t="shared" si="10"/>
        <v>6.2358897080385075E-5</v>
      </c>
      <c r="T43" s="43">
        <v>1</v>
      </c>
      <c r="U43" s="43">
        <f t="shared" si="8"/>
        <v>6.2358897080385075E-5</v>
      </c>
      <c r="V43" s="1"/>
    </row>
    <row r="44" spans="1:22" s="43" customFormat="1" x14ac:dyDescent="0.2">
      <c r="A44" s="51" t="s">
        <v>65</v>
      </c>
      <c r="B44" s="57" t="s">
        <v>53</v>
      </c>
      <c r="C44" s="51">
        <v>54594.499600000003</v>
      </c>
      <c r="D44" s="51">
        <v>1E-4</v>
      </c>
      <c r="E44" s="43">
        <f t="shared" si="11"/>
        <v>1504.5076345235009</v>
      </c>
      <c r="F44" s="43">
        <f t="shared" si="12"/>
        <v>1504.5</v>
      </c>
      <c r="G44" s="43">
        <f t="shared" si="13"/>
        <v>2.2656746368738823E-3</v>
      </c>
      <c r="K44" s="1">
        <f t="shared" si="14"/>
        <v>2.2656746368738823E-3</v>
      </c>
      <c r="O44" s="43">
        <f t="shared" ca="1" si="9"/>
        <v>7.030424123491117E-3</v>
      </c>
      <c r="P44" s="42">
        <f t="shared" si="6"/>
        <v>4.1919658401615503E-3</v>
      </c>
      <c r="Q44" s="153">
        <f t="shared" si="15"/>
        <v>39575.999600000003</v>
      </c>
      <c r="R44" s="46"/>
      <c r="S44" s="43">
        <f t="shared" si="10"/>
        <v>3.7105977998634521E-6</v>
      </c>
      <c r="T44" s="43">
        <v>1</v>
      </c>
      <c r="U44" s="43">
        <f t="shared" si="8"/>
        <v>3.7105977998634521E-6</v>
      </c>
      <c r="V44" s="1"/>
    </row>
    <row r="45" spans="1:22" x14ac:dyDescent="0.2">
      <c r="A45" s="58" t="s">
        <v>66</v>
      </c>
      <c r="B45" s="59" t="s">
        <v>53</v>
      </c>
      <c r="C45" s="60">
        <v>55008.493000000002</v>
      </c>
      <c r="D45" s="60">
        <v>1.4999999999999999E-2</v>
      </c>
      <c r="E45" s="43">
        <f t="shared" si="11"/>
        <v>2899.5192092605821</v>
      </c>
      <c r="F45" s="43">
        <f t="shared" si="12"/>
        <v>2899.5</v>
      </c>
      <c r="G45" s="49">
        <f t="shared" si="13"/>
        <v>5.7006746355909854E-3</v>
      </c>
      <c r="H45" s="43"/>
      <c r="I45" s="43"/>
      <c r="J45" s="43"/>
      <c r="K45" s="1">
        <f t="shared" si="14"/>
        <v>5.7006746355909854E-3</v>
      </c>
      <c r="L45" s="43"/>
      <c r="M45" s="43"/>
      <c r="N45" s="43"/>
      <c r="O45" s="43">
        <f t="shared" ca="1" si="9"/>
        <v>8.9924845454238712E-3</v>
      </c>
      <c r="P45" s="42">
        <f t="shared" si="6"/>
        <v>7.1865372664979138E-3</v>
      </c>
      <c r="Q45" s="153">
        <f t="shared" si="15"/>
        <v>39989.993000000002</v>
      </c>
      <c r="R45" s="46"/>
      <c r="S45" s="43">
        <f t="shared" si="10"/>
        <v>2.207787757925659E-6</v>
      </c>
      <c r="T45" s="43">
        <v>0.05</v>
      </c>
      <c r="U45" s="43">
        <f t="shared" si="8"/>
        <v>1.1038938789628296E-7</v>
      </c>
      <c r="V45" s="43"/>
    </row>
    <row r="46" spans="1:22" x14ac:dyDescent="0.2">
      <c r="A46" s="43" t="s">
        <v>67</v>
      </c>
      <c r="B46" s="50" t="s">
        <v>51</v>
      </c>
      <c r="C46" s="49">
        <v>55294.435299999997</v>
      </c>
      <c r="D46" s="43" t="s">
        <v>51</v>
      </c>
      <c r="E46" s="43">
        <f t="shared" si="11"/>
        <v>3863.043792519486</v>
      </c>
      <c r="F46" s="43">
        <f t="shared" si="12"/>
        <v>3863</v>
      </c>
      <c r="G46" s="49">
        <f t="shared" si="13"/>
        <v>1.2996174627915025E-2</v>
      </c>
      <c r="H46" s="43"/>
      <c r="I46" s="43"/>
      <c r="J46" s="43"/>
      <c r="K46" s="1">
        <f t="shared" si="14"/>
        <v>1.2996174627915025E-2</v>
      </c>
      <c r="L46" s="43"/>
      <c r="M46" s="43"/>
      <c r="N46" s="43"/>
      <c r="O46" s="43">
        <f t="shared" ca="1" si="9"/>
        <v>1.0347642406737282E-2</v>
      </c>
      <c r="P46" s="42">
        <f t="shared" si="6"/>
        <v>9.5549330503431982E-3</v>
      </c>
      <c r="Q46" s="153">
        <f t="shared" si="15"/>
        <v>40275.935299999997</v>
      </c>
      <c r="R46" s="46"/>
      <c r="S46" s="43">
        <f t="shared" si="10"/>
        <v>1.1842143595209033E-5</v>
      </c>
      <c r="T46" s="43">
        <v>1</v>
      </c>
      <c r="U46" s="43">
        <f t="shared" si="8"/>
        <v>1.1842143595209033E-5</v>
      </c>
    </row>
    <row r="47" spans="1:22" x14ac:dyDescent="0.2">
      <c r="A47" s="43" t="s">
        <v>67</v>
      </c>
      <c r="B47" s="50" t="s">
        <v>51</v>
      </c>
      <c r="C47" s="49">
        <v>55294.435299999997</v>
      </c>
      <c r="D47" s="43" t="s">
        <v>51</v>
      </c>
      <c r="E47" s="43">
        <f t="shared" si="11"/>
        <v>3863.043792519486</v>
      </c>
      <c r="F47" s="43">
        <f t="shared" si="12"/>
        <v>3863</v>
      </c>
      <c r="G47" s="49">
        <f t="shared" si="13"/>
        <v>1.2996174627915025E-2</v>
      </c>
      <c r="H47" s="43"/>
      <c r="I47" s="43"/>
      <c r="J47" s="43"/>
      <c r="K47" s="1">
        <f t="shared" si="14"/>
        <v>1.2996174627915025E-2</v>
      </c>
      <c r="L47" s="43"/>
      <c r="M47" s="43"/>
      <c r="N47" s="43"/>
      <c r="O47" s="43">
        <f t="shared" ca="1" si="9"/>
        <v>1.0347642406737282E-2</v>
      </c>
      <c r="P47" s="42">
        <f t="shared" si="6"/>
        <v>9.5549330503431982E-3</v>
      </c>
      <c r="Q47" s="153">
        <f t="shared" si="15"/>
        <v>40275.935299999997</v>
      </c>
      <c r="R47" s="46"/>
      <c r="S47" s="43">
        <f t="shared" si="10"/>
        <v>1.1842143595209033E-5</v>
      </c>
      <c r="T47" s="43">
        <v>1</v>
      </c>
      <c r="U47" s="43">
        <f t="shared" si="8"/>
        <v>1.1842143595209033E-5</v>
      </c>
    </row>
    <row r="48" spans="1:22" x14ac:dyDescent="0.2">
      <c r="A48" s="43" t="s">
        <v>67</v>
      </c>
      <c r="B48" s="50" t="s">
        <v>51</v>
      </c>
      <c r="C48" s="49">
        <v>55294.436500000003</v>
      </c>
      <c r="D48" s="43" t="s">
        <v>68</v>
      </c>
      <c r="E48" s="43">
        <f t="shared" si="11"/>
        <v>3863.04783609578</v>
      </c>
      <c r="F48" s="43">
        <f t="shared" si="12"/>
        <v>3863</v>
      </c>
      <c r="G48" s="49">
        <f t="shared" si="13"/>
        <v>1.4196174633980263E-2</v>
      </c>
      <c r="H48" s="43"/>
      <c r="I48" s="43"/>
      <c r="J48" s="43"/>
      <c r="K48" s="1">
        <f t="shared" si="14"/>
        <v>1.4196174633980263E-2</v>
      </c>
      <c r="L48" s="43"/>
      <c r="M48" s="43"/>
      <c r="N48" s="43"/>
      <c r="O48" s="43">
        <f t="shared" ca="1" si="9"/>
        <v>1.0347642406737282E-2</v>
      </c>
      <c r="P48" s="42">
        <f t="shared" si="6"/>
        <v>9.5549330503431982E-3</v>
      </c>
      <c r="Q48" s="153">
        <f t="shared" si="15"/>
        <v>40275.936500000003</v>
      </c>
      <c r="R48" s="46"/>
      <c r="S48" s="43">
        <f t="shared" si="10"/>
        <v>2.1541123437681889E-5</v>
      </c>
      <c r="T48" s="43">
        <v>1</v>
      </c>
      <c r="U48" s="43">
        <f t="shared" si="8"/>
        <v>2.1541123437681889E-5</v>
      </c>
    </row>
    <row r="49" spans="1:22" x14ac:dyDescent="0.2">
      <c r="A49" s="43" t="s">
        <v>67</v>
      </c>
      <c r="B49" s="50" t="s">
        <v>51</v>
      </c>
      <c r="C49" s="49">
        <v>55294.436500000003</v>
      </c>
      <c r="D49" s="43" t="s">
        <v>68</v>
      </c>
      <c r="E49" s="43">
        <f t="shared" si="11"/>
        <v>3863.04783609578</v>
      </c>
      <c r="F49" s="43">
        <f t="shared" si="12"/>
        <v>3863</v>
      </c>
      <c r="G49" s="49">
        <f t="shared" si="13"/>
        <v>1.4196174633980263E-2</v>
      </c>
      <c r="H49" s="43"/>
      <c r="I49" s="43"/>
      <c r="J49" s="43"/>
      <c r="K49" s="1">
        <f t="shared" si="14"/>
        <v>1.4196174633980263E-2</v>
      </c>
      <c r="L49" s="43"/>
      <c r="M49" s="43"/>
      <c r="N49" s="43"/>
      <c r="O49" s="43">
        <f t="shared" ca="1" si="9"/>
        <v>1.0347642406737282E-2</v>
      </c>
      <c r="P49" s="42">
        <f t="shared" si="6"/>
        <v>9.5549330503431982E-3</v>
      </c>
      <c r="Q49" s="153">
        <f t="shared" si="15"/>
        <v>40275.936500000003</v>
      </c>
      <c r="R49" s="46"/>
      <c r="S49" s="43">
        <f t="shared" si="10"/>
        <v>2.1541123437681889E-5</v>
      </c>
      <c r="T49" s="43">
        <v>1</v>
      </c>
      <c r="U49" s="43">
        <f t="shared" si="8"/>
        <v>2.1541123437681889E-5</v>
      </c>
    </row>
    <row r="50" spans="1:22" x14ac:dyDescent="0.2">
      <c r="A50" s="61" t="s">
        <v>69</v>
      </c>
      <c r="B50" s="44" t="s">
        <v>53</v>
      </c>
      <c r="C50" s="45">
        <v>55294.5792</v>
      </c>
      <c r="D50" s="45">
        <v>2.9999999999999997E-4</v>
      </c>
      <c r="E50" s="43">
        <f t="shared" si="11"/>
        <v>3863.5286847076432</v>
      </c>
      <c r="F50" s="43">
        <f t="shared" si="12"/>
        <v>3863.5</v>
      </c>
      <c r="G50" s="49">
        <f t="shared" si="13"/>
        <v>8.5126746344030835E-3</v>
      </c>
      <c r="H50" s="43"/>
      <c r="I50" s="43"/>
      <c r="J50" s="43"/>
      <c r="K50" s="1">
        <f t="shared" si="14"/>
        <v>8.5126746344030835E-3</v>
      </c>
      <c r="L50" s="43"/>
      <c r="M50" s="43"/>
      <c r="N50" s="43"/>
      <c r="O50" s="43">
        <f t="shared" ca="1" si="9"/>
        <v>1.034834565420034E-2</v>
      </c>
      <c r="P50" s="42">
        <f t="shared" si="6"/>
        <v>9.5562257632960858E-3</v>
      </c>
      <c r="Q50" s="153">
        <f t="shared" si="15"/>
        <v>40276.0792</v>
      </c>
      <c r="R50" s="46"/>
      <c r="S50" s="43">
        <f t="shared" si="10"/>
        <v>1.0889989586138597E-6</v>
      </c>
      <c r="T50" s="43">
        <v>1</v>
      </c>
      <c r="U50" s="43">
        <f t="shared" si="8"/>
        <v>1.0889989586138597E-6</v>
      </c>
      <c r="V50" s="43"/>
    </row>
    <row r="51" spans="1:22" x14ac:dyDescent="0.2">
      <c r="A51" s="43" t="s">
        <v>67</v>
      </c>
      <c r="B51" s="50" t="s">
        <v>53</v>
      </c>
      <c r="C51" s="49">
        <v>55309.419300000001</v>
      </c>
      <c r="D51" s="43" t="s">
        <v>51</v>
      </c>
      <c r="E51" s="43">
        <f t="shared" si="11"/>
        <v>3913.5345815897131</v>
      </c>
      <c r="F51" s="43">
        <f t="shared" si="12"/>
        <v>3913.5</v>
      </c>
      <c r="G51" s="49">
        <f t="shared" si="13"/>
        <v>1.026267463748809E-2</v>
      </c>
      <c r="H51" s="43"/>
      <c r="I51" s="43"/>
      <c r="J51" s="43"/>
      <c r="K51" s="1">
        <f t="shared" si="14"/>
        <v>1.026267463748809E-2</v>
      </c>
      <c r="L51" s="43"/>
      <c r="M51" s="43"/>
      <c r="N51" s="43"/>
      <c r="O51" s="43">
        <f t="shared" ca="1" si="9"/>
        <v>1.0418670400506173E-2</v>
      </c>
      <c r="P51" s="42">
        <f t="shared" si="6"/>
        <v>9.68583051796712E-3</v>
      </c>
      <c r="Q51" s="153">
        <f t="shared" si="15"/>
        <v>40290.919300000001</v>
      </c>
      <c r="R51" s="46"/>
      <c r="S51" s="43">
        <f t="shared" si="10"/>
        <v>3.3274913822592254E-7</v>
      </c>
      <c r="T51" s="43">
        <v>1</v>
      </c>
      <c r="U51" s="43">
        <f t="shared" si="8"/>
        <v>3.3274913822592254E-7</v>
      </c>
    </row>
    <row r="52" spans="1:22" x14ac:dyDescent="0.2">
      <c r="A52" s="43" t="s">
        <v>67</v>
      </c>
      <c r="B52" s="50" t="s">
        <v>53</v>
      </c>
      <c r="C52" s="49">
        <v>55309.419300000001</v>
      </c>
      <c r="D52" s="43" t="s">
        <v>51</v>
      </c>
      <c r="E52" s="43">
        <f t="shared" si="11"/>
        <v>3913.5345815897131</v>
      </c>
      <c r="F52" s="43">
        <f t="shared" si="12"/>
        <v>3913.5</v>
      </c>
      <c r="G52" s="49">
        <f t="shared" si="13"/>
        <v>1.026267463748809E-2</v>
      </c>
      <c r="H52" s="43"/>
      <c r="I52" s="43"/>
      <c r="J52" s="43"/>
      <c r="K52" s="1">
        <f t="shared" si="14"/>
        <v>1.026267463748809E-2</v>
      </c>
      <c r="L52" s="43"/>
      <c r="M52" s="43"/>
      <c r="N52" s="43"/>
      <c r="O52" s="43">
        <f t="shared" ca="1" si="9"/>
        <v>1.0418670400506173E-2</v>
      </c>
      <c r="P52" s="42">
        <f t="shared" si="6"/>
        <v>9.68583051796712E-3</v>
      </c>
      <c r="Q52" s="153">
        <f t="shared" si="15"/>
        <v>40290.919300000001</v>
      </c>
      <c r="R52" s="46"/>
      <c r="S52" s="43">
        <f t="shared" si="10"/>
        <v>3.3274913822592254E-7</v>
      </c>
      <c r="T52" s="43">
        <v>1</v>
      </c>
      <c r="U52" s="43">
        <f t="shared" si="8"/>
        <v>3.3274913822592254E-7</v>
      </c>
    </row>
    <row r="53" spans="1:22" x14ac:dyDescent="0.2">
      <c r="A53" s="43" t="s">
        <v>67</v>
      </c>
      <c r="B53" s="50" t="s">
        <v>53</v>
      </c>
      <c r="C53" s="49">
        <v>55309.4202</v>
      </c>
      <c r="D53" s="43" t="s">
        <v>68</v>
      </c>
      <c r="E53" s="43">
        <f t="shared" si="11"/>
        <v>3913.5376142719151</v>
      </c>
      <c r="F53" s="43">
        <f t="shared" si="12"/>
        <v>3913.5</v>
      </c>
      <c r="G53" s="49">
        <f t="shared" si="13"/>
        <v>1.116267463658005E-2</v>
      </c>
      <c r="H53" s="43"/>
      <c r="I53" s="43"/>
      <c r="J53" s="43"/>
      <c r="K53" s="1">
        <f t="shared" si="14"/>
        <v>1.116267463658005E-2</v>
      </c>
      <c r="L53" s="43"/>
      <c r="M53" s="43"/>
      <c r="N53" s="43"/>
      <c r="O53" s="43">
        <f t="shared" ca="1" si="9"/>
        <v>1.0418670400506173E-2</v>
      </c>
      <c r="P53" s="42">
        <f t="shared" si="6"/>
        <v>9.68583051796712E-3</v>
      </c>
      <c r="Q53" s="153">
        <f t="shared" si="15"/>
        <v>40290.9202</v>
      </c>
      <c r="R53" s="46"/>
      <c r="S53" s="43">
        <f t="shared" si="10"/>
        <v>2.1810685506816021E-6</v>
      </c>
      <c r="T53" s="43">
        <v>1</v>
      </c>
      <c r="U53" s="43">
        <f t="shared" si="8"/>
        <v>2.1810685506816021E-6</v>
      </c>
    </row>
    <row r="54" spans="1:22" x14ac:dyDescent="0.2">
      <c r="A54" s="43" t="s">
        <v>67</v>
      </c>
      <c r="B54" s="50" t="s">
        <v>53</v>
      </c>
      <c r="C54" s="49">
        <v>55309.4202</v>
      </c>
      <c r="D54" s="43" t="s">
        <v>68</v>
      </c>
      <c r="E54" s="43">
        <f t="shared" si="11"/>
        <v>3913.5376142719151</v>
      </c>
      <c r="F54" s="43">
        <f t="shared" si="12"/>
        <v>3913.5</v>
      </c>
      <c r="G54" s="49">
        <f t="shared" si="13"/>
        <v>1.116267463658005E-2</v>
      </c>
      <c r="H54" s="43"/>
      <c r="I54" s="43"/>
      <c r="J54" s="43"/>
      <c r="K54" s="1">
        <f t="shared" si="14"/>
        <v>1.116267463658005E-2</v>
      </c>
      <c r="L54" s="43"/>
      <c r="M54" s="43"/>
      <c r="N54" s="43"/>
      <c r="O54" s="43">
        <f t="shared" ca="1" si="9"/>
        <v>1.0418670400506173E-2</v>
      </c>
      <c r="P54" s="42">
        <f t="shared" ref="P54:P77" si="16">D$11+D$12*F54+D$13*F54^2</f>
        <v>9.68583051796712E-3</v>
      </c>
      <c r="Q54" s="153">
        <f t="shared" si="15"/>
        <v>40290.9202</v>
      </c>
      <c r="R54" s="46"/>
      <c r="S54" s="43">
        <f t="shared" si="10"/>
        <v>2.1810685506816021E-6</v>
      </c>
      <c r="T54" s="43">
        <v>1</v>
      </c>
      <c r="U54" s="43">
        <f t="shared" ref="U54:U77" si="17">S54*T54</f>
        <v>2.1810685506816021E-6</v>
      </c>
    </row>
    <row r="55" spans="1:22" x14ac:dyDescent="0.2">
      <c r="A55" s="61" t="s">
        <v>69</v>
      </c>
      <c r="B55" s="44" t="s">
        <v>53</v>
      </c>
      <c r="C55" s="45">
        <v>55607.674800000001</v>
      </c>
      <c r="D55" s="45">
        <v>5.0000000000000001E-4</v>
      </c>
      <c r="E55" s="43">
        <f t="shared" si="11"/>
        <v>4918.5503009924741</v>
      </c>
      <c r="F55" s="43">
        <f t="shared" si="12"/>
        <v>4918.5</v>
      </c>
      <c r="G55" s="49">
        <f t="shared" si="13"/>
        <v>1.4927674630598631E-2</v>
      </c>
      <c r="H55" s="43"/>
      <c r="I55" s="43"/>
      <c r="J55" s="43"/>
      <c r="K55" s="1">
        <f t="shared" si="14"/>
        <v>1.4927674630598631E-2</v>
      </c>
      <c r="L55" s="43"/>
      <c r="M55" s="43"/>
      <c r="N55" s="43"/>
      <c r="O55" s="43">
        <f t="shared" ca="1" si="9"/>
        <v>1.1832197801253427E-2</v>
      </c>
      <c r="P55" s="42">
        <f t="shared" si="16"/>
        <v>1.2430909313269746E-2</v>
      </c>
      <c r="Q55" s="153">
        <f t="shared" si="15"/>
        <v>40589.174800000001</v>
      </c>
      <c r="R55" s="46"/>
      <c r="S55" s="43">
        <f t="shared" si="10"/>
        <v>6.2338370498164089E-6</v>
      </c>
      <c r="T55" s="43">
        <v>1</v>
      </c>
      <c r="U55" s="43">
        <f t="shared" si="17"/>
        <v>6.2338370498164089E-6</v>
      </c>
    </row>
    <row r="56" spans="1:22" s="43" customFormat="1" x14ac:dyDescent="0.2">
      <c r="A56" s="58" t="s">
        <v>70</v>
      </c>
      <c r="B56" s="50" t="s">
        <v>51</v>
      </c>
      <c r="C56" s="49">
        <v>55683.498449999999</v>
      </c>
      <c r="D56" s="49">
        <v>2.0000000000000001E-4</v>
      </c>
      <c r="E56" s="43">
        <f t="shared" si="11"/>
        <v>5174.0492277599333</v>
      </c>
      <c r="F56" s="43">
        <f t="shared" si="12"/>
        <v>5174</v>
      </c>
      <c r="G56" s="49">
        <f t="shared" si="13"/>
        <v>1.4609174635552336E-2</v>
      </c>
      <c r="K56" s="43">
        <f t="shared" si="14"/>
        <v>1.4609174635552336E-2</v>
      </c>
      <c r="O56" s="43">
        <f t="shared" ca="1" si="9"/>
        <v>1.2191557254876235E-2</v>
      </c>
      <c r="P56" s="42">
        <f t="shared" si="16"/>
        <v>1.3171319506113782E-2</v>
      </c>
      <c r="Q56" s="153">
        <f t="shared" si="15"/>
        <v>40664.998449999999</v>
      </c>
      <c r="R56" s="46"/>
      <c r="S56" s="43">
        <f t="shared" si="10"/>
        <v>2.0674273732527601E-6</v>
      </c>
      <c r="T56" s="43">
        <v>1</v>
      </c>
      <c r="U56" s="43">
        <f t="shared" si="17"/>
        <v>2.0674273732527601E-6</v>
      </c>
    </row>
    <row r="57" spans="1:22" s="43" customFormat="1" x14ac:dyDescent="0.2">
      <c r="A57" s="58" t="s">
        <v>70</v>
      </c>
      <c r="B57" s="50" t="s">
        <v>51</v>
      </c>
      <c r="C57" s="49">
        <v>55683.498749999999</v>
      </c>
      <c r="D57" s="49">
        <v>5.9999999999999995E-4</v>
      </c>
      <c r="E57" s="43">
        <f t="shared" si="11"/>
        <v>5174.0502386540002</v>
      </c>
      <c r="F57" s="43">
        <f t="shared" si="12"/>
        <v>5174</v>
      </c>
      <c r="G57" s="49">
        <f t="shared" si="13"/>
        <v>1.4909174635249656E-2</v>
      </c>
      <c r="K57" s="43">
        <f t="shared" si="14"/>
        <v>1.4909174635249656E-2</v>
      </c>
      <c r="O57" s="43">
        <f t="shared" ca="1" si="9"/>
        <v>1.2191557254876235E-2</v>
      </c>
      <c r="P57" s="42">
        <f t="shared" si="16"/>
        <v>1.3171319506113782E-2</v>
      </c>
      <c r="Q57" s="153">
        <f t="shared" si="15"/>
        <v>40664.998749999999</v>
      </c>
      <c r="R57" s="46"/>
      <c r="S57" s="43">
        <f t="shared" si="10"/>
        <v>3.0201404498638645E-6</v>
      </c>
      <c r="T57" s="43">
        <v>1</v>
      </c>
      <c r="U57" s="43">
        <f t="shared" si="17"/>
        <v>3.0201404498638645E-6</v>
      </c>
    </row>
    <row r="58" spans="1:22" s="43" customFormat="1" x14ac:dyDescent="0.2">
      <c r="A58" s="58" t="s">
        <v>71</v>
      </c>
      <c r="B58" s="44" t="s">
        <v>53</v>
      </c>
      <c r="C58" s="45">
        <v>55989.615100000003</v>
      </c>
      <c r="D58" s="45">
        <v>5.0000000000000001E-4</v>
      </c>
      <c r="E58" s="43">
        <f t="shared" si="11"/>
        <v>6205.5542468489948</v>
      </c>
      <c r="F58" s="43">
        <f t="shared" si="12"/>
        <v>6205.5</v>
      </c>
      <c r="G58" s="49">
        <f t="shared" si="13"/>
        <v>1.609867463412229E-2</v>
      </c>
      <c r="K58" s="43">
        <f t="shared" si="14"/>
        <v>1.609867463412229E-2</v>
      </c>
      <c r="O58" s="43">
        <f t="shared" ca="1" si="9"/>
        <v>1.3642356771165581E-2</v>
      </c>
      <c r="P58" s="42">
        <f t="shared" si="16"/>
        <v>1.6335809349063608E-2</v>
      </c>
      <c r="Q58" s="153">
        <f t="shared" si="15"/>
        <v>40971.115100000003</v>
      </c>
      <c r="R58" s="46"/>
      <c r="S58" s="43">
        <f t="shared" si="10"/>
        <v>5.6232873030300103E-8</v>
      </c>
      <c r="T58" s="43">
        <v>1</v>
      </c>
      <c r="U58" s="43">
        <f t="shared" si="17"/>
        <v>5.6232873030300103E-8</v>
      </c>
    </row>
    <row r="59" spans="1:22" s="43" customFormat="1" x14ac:dyDescent="0.2">
      <c r="A59" s="58" t="s">
        <v>70</v>
      </c>
      <c r="B59" s="50" t="s">
        <v>51</v>
      </c>
      <c r="C59" s="49">
        <v>56002.524360000003</v>
      </c>
      <c r="D59" s="49">
        <v>2.0000000000000001E-4</v>
      </c>
      <c r="E59" s="43">
        <f t="shared" si="11"/>
        <v>6249.0538947208952</v>
      </c>
      <c r="F59" s="43">
        <f t="shared" si="12"/>
        <v>6249</v>
      </c>
      <c r="G59" s="49">
        <f t="shared" si="13"/>
        <v>1.599417463876307E-2</v>
      </c>
      <c r="K59" s="43">
        <f t="shared" si="14"/>
        <v>1.599417463876307E-2</v>
      </c>
      <c r="O59" s="43">
        <f t="shared" ca="1" si="9"/>
        <v>1.3703539300451656E-2</v>
      </c>
      <c r="P59" s="42">
        <f t="shared" si="16"/>
        <v>1.647543653408904E-2</v>
      </c>
      <c r="Q59" s="153">
        <f t="shared" si="15"/>
        <v>40984.024360000003</v>
      </c>
      <c r="R59" s="46"/>
      <c r="S59" s="43">
        <f t="shared" si="10"/>
        <v>2.3161301189274471E-7</v>
      </c>
      <c r="T59" s="43">
        <v>1</v>
      </c>
      <c r="U59" s="43">
        <f t="shared" si="17"/>
        <v>2.3161301189274471E-7</v>
      </c>
    </row>
    <row r="60" spans="1:22" s="43" customFormat="1" x14ac:dyDescent="0.2">
      <c r="A60" s="58" t="s">
        <v>70</v>
      </c>
      <c r="B60" s="50" t="s">
        <v>53</v>
      </c>
      <c r="C60" s="49">
        <v>56039.470359999999</v>
      </c>
      <c r="D60" s="49">
        <v>5.0000000000000001E-4</v>
      </c>
      <c r="E60" s="43">
        <f t="shared" si="11"/>
        <v>6373.5488688925398</v>
      </c>
      <c r="F60" s="43">
        <f t="shared" si="12"/>
        <v>6373.5</v>
      </c>
      <c r="G60" s="49">
        <f t="shared" si="13"/>
        <v>1.4502674632240087E-2</v>
      </c>
      <c r="K60" s="43">
        <f t="shared" si="14"/>
        <v>1.4502674632240087E-2</v>
      </c>
      <c r="O60" s="43">
        <f t="shared" ref="O60:O77" ca="1" si="18">+C$11+C$12*$F60</f>
        <v>1.387864791875318E-2</v>
      </c>
      <c r="P60" s="42">
        <f t="shared" si="16"/>
        <v>1.6877821399347417E-2</v>
      </c>
      <c r="Q60" s="153">
        <f t="shared" si="15"/>
        <v>41020.970359999999</v>
      </c>
      <c r="R60" s="46"/>
      <c r="S60" s="43">
        <f t="shared" ref="S60:S77" si="19">+(P60-G60)^2</f>
        <v>5.641322165300404E-6</v>
      </c>
      <c r="T60" s="43">
        <v>1</v>
      </c>
      <c r="U60" s="43">
        <f t="shared" si="17"/>
        <v>5.641322165300404E-6</v>
      </c>
    </row>
    <row r="61" spans="1:22" s="43" customFormat="1" x14ac:dyDescent="0.2">
      <c r="A61" s="58" t="s">
        <v>70</v>
      </c>
      <c r="B61" s="50" t="s">
        <v>53</v>
      </c>
      <c r="C61" s="49">
        <v>56039.47176</v>
      </c>
      <c r="D61" s="49">
        <v>5.0000000000000001E-4</v>
      </c>
      <c r="E61" s="43">
        <f t="shared" si="11"/>
        <v>6373.5535863981959</v>
      </c>
      <c r="F61" s="43">
        <f t="shared" si="12"/>
        <v>6373.5</v>
      </c>
      <c r="G61" s="49">
        <f t="shared" si="13"/>
        <v>1.59026746332529E-2</v>
      </c>
      <c r="K61" s="43">
        <f t="shared" si="14"/>
        <v>1.59026746332529E-2</v>
      </c>
      <c r="O61" s="43">
        <f t="shared" ca="1" si="18"/>
        <v>1.387864791875318E-2</v>
      </c>
      <c r="P61" s="42">
        <f t="shared" si="16"/>
        <v>1.6877821399347417E-2</v>
      </c>
      <c r="Q61" s="153">
        <f t="shared" si="15"/>
        <v>41020.97176</v>
      </c>
      <c r="R61" s="46"/>
      <c r="S61" s="43">
        <f t="shared" si="19"/>
        <v>9.5091121542459527E-7</v>
      </c>
      <c r="T61" s="43">
        <v>1</v>
      </c>
      <c r="U61" s="43">
        <f t="shared" si="17"/>
        <v>9.5091121542459527E-7</v>
      </c>
    </row>
    <row r="62" spans="1:22" s="43" customFormat="1" x14ac:dyDescent="0.2">
      <c r="A62" s="58" t="s">
        <v>70</v>
      </c>
      <c r="B62" s="50" t="s">
        <v>53</v>
      </c>
      <c r="C62" s="49">
        <v>56039.472159999998</v>
      </c>
      <c r="D62" s="49">
        <v>5.0000000000000001E-4</v>
      </c>
      <c r="E62" s="43">
        <f t="shared" si="11"/>
        <v>6373.5549342569439</v>
      </c>
      <c r="F62" s="43">
        <f t="shared" si="12"/>
        <v>6373.5</v>
      </c>
      <c r="G62" s="49">
        <f t="shared" si="13"/>
        <v>1.6302674630424008E-2</v>
      </c>
      <c r="K62" s="43">
        <f t="shared" si="14"/>
        <v>1.6302674630424008E-2</v>
      </c>
      <c r="O62" s="43">
        <f t="shared" ca="1" si="18"/>
        <v>1.387864791875318E-2</v>
      </c>
      <c r="P62" s="42">
        <f t="shared" si="16"/>
        <v>1.6877821399347417E-2</v>
      </c>
      <c r="Q62" s="153">
        <f t="shared" si="15"/>
        <v>41020.972159999998</v>
      </c>
      <c r="R62" s="46"/>
      <c r="S62" s="43">
        <f t="shared" si="19"/>
        <v>3.30793805803038E-7</v>
      </c>
      <c r="T62" s="43">
        <v>1</v>
      </c>
      <c r="U62" s="43">
        <f t="shared" si="17"/>
        <v>3.30793805803038E-7</v>
      </c>
    </row>
    <row r="63" spans="1:22" s="43" customFormat="1" x14ac:dyDescent="0.2">
      <c r="A63" s="58" t="s">
        <v>70</v>
      </c>
      <c r="B63" s="50" t="s">
        <v>53</v>
      </c>
      <c r="C63" s="49">
        <v>56039.474459999998</v>
      </c>
      <c r="D63" s="49">
        <v>5.9999999999999995E-4</v>
      </c>
      <c r="E63" s="43">
        <f t="shared" si="11"/>
        <v>6373.5626844448025</v>
      </c>
      <c r="F63" s="43">
        <f t="shared" si="12"/>
        <v>6373.5</v>
      </c>
      <c r="G63" s="49">
        <f t="shared" si="13"/>
        <v>1.8602674630528782E-2</v>
      </c>
      <c r="K63" s="43">
        <f t="shared" si="14"/>
        <v>1.8602674630528782E-2</v>
      </c>
      <c r="O63" s="43">
        <f t="shared" ca="1" si="18"/>
        <v>1.387864791875318E-2</v>
      </c>
      <c r="P63" s="42">
        <f t="shared" si="16"/>
        <v>1.6877821399347417E-2</v>
      </c>
      <c r="Q63" s="153">
        <f t="shared" si="15"/>
        <v>41020.974459999998</v>
      </c>
      <c r="R63" s="46"/>
      <c r="S63" s="43">
        <f t="shared" si="19"/>
        <v>2.9751186691167923E-6</v>
      </c>
      <c r="T63" s="43">
        <v>1</v>
      </c>
      <c r="U63" s="43">
        <f t="shared" si="17"/>
        <v>2.9751186691167923E-6</v>
      </c>
    </row>
    <row r="64" spans="1:22" x14ac:dyDescent="0.2">
      <c r="A64" s="58" t="s">
        <v>71</v>
      </c>
      <c r="B64" s="44" t="s">
        <v>53</v>
      </c>
      <c r="C64" s="45">
        <v>56048.3773</v>
      </c>
      <c r="D64" s="45">
        <v>4.0000000000000002E-4</v>
      </c>
      <c r="E64" s="43">
        <f t="shared" si="11"/>
        <v>6403.5621116048387</v>
      </c>
      <c r="F64" s="43">
        <f t="shared" si="12"/>
        <v>6403.5</v>
      </c>
      <c r="G64" s="49">
        <f t="shared" si="13"/>
        <v>1.8432674631185364E-2</v>
      </c>
      <c r="H64" s="43"/>
      <c r="I64" s="43"/>
      <c r="J64" s="43"/>
      <c r="K64" s="1">
        <f t="shared" si="14"/>
        <v>1.8432674631185364E-2</v>
      </c>
      <c r="L64" s="43"/>
      <c r="M64" s="43"/>
      <c r="N64" s="43"/>
      <c r="O64" s="43">
        <f t="shared" ca="1" si="18"/>
        <v>1.3920842766536681E-2</v>
      </c>
      <c r="P64" s="42">
        <f t="shared" si="16"/>
        <v>1.6975393720412728E-2</v>
      </c>
      <c r="Q64" s="153">
        <f t="shared" si="15"/>
        <v>41029.8773</v>
      </c>
      <c r="R64" s="46"/>
      <c r="S64" s="43">
        <f t="shared" si="19"/>
        <v>2.1236676529023239E-6</v>
      </c>
      <c r="T64" s="43">
        <v>1</v>
      </c>
      <c r="U64" s="43">
        <f t="shared" si="17"/>
        <v>2.1236676529023239E-6</v>
      </c>
    </row>
    <row r="65" spans="1:21" x14ac:dyDescent="0.2">
      <c r="A65" s="58" t="s">
        <v>71</v>
      </c>
      <c r="B65" s="44" t="s">
        <v>51</v>
      </c>
      <c r="C65" s="45">
        <v>56048.521099999998</v>
      </c>
      <c r="D65" s="45">
        <v>4.0000000000000002E-4</v>
      </c>
      <c r="E65" s="43">
        <f t="shared" si="11"/>
        <v>6404.0466668282897</v>
      </c>
      <c r="F65" s="43">
        <f t="shared" si="12"/>
        <v>6404</v>
      </c>
      <c r="G65" s="49">
        <f t="shared" si="13"/>
        <v>1.3849174632923678E-2</v>
      </c>
      <c r="H65" s="43"/>
      <c r="I65" s="43"/>
      <c r="J65" s="43"/>
      <c r="K65" s="1">
        <f t="shared" si="14"/>
        <v>1.3849174632923678E-2</v>
      </c>
      <c r="L65" s="43"/>
      <c r="M65" s="43"/>
      <c r="N65" s="43"/>
      <c r="O65" s="43">
        <f t="shared" ca="1" si="18"/>
        <v>1.3921546013999739E-2</v>
      </c>
      <c r="P65" s="42">
        <f t="shared" si="16"/>
        <v>1.6977021939726424E-2</v>
      </c>
      <c r="Q65" s="153">
        <f t="shared" si="15"/>
        <v>41030.021099999998</v>
      </c>
      <c r="R65" s="46"/>
      <c r="S65" s="43">
        <f t="shared" si="19"/>
        <v>9.7834287746731911E-6</v>
      </c>
      <c r="T65" s="43">
        <v>1</v>
      </c>
      <c r="U65" s="43">
        <f t="shared" si="17"/>
        <v>9.7834287746731911E-6</v>
      </c>
    </row>
    <row r="66" spans="1:21" x14ac:dyDescent="0.2">
      <c r="A66" s="58" t="s">
        <v>70</v>
      </c>
      <c r="B66" s="50" t="s">
        <v>51</v>
      </c>
      <c r="C66" s="49">
        <v>56398.400390000003</v>
      </c>
      <c r="D66" s="49">
        <v>5.9999999999999995E-4</v>
      </c>
      <c r="E66" s="43">
        <f t="shared" si="11"/>
        <v>7583.0163298973112</v>
      </c>
      <c r="F66" s="43">
        <f t="shared" si="12"/>
        <v>7583</v>
      </c>
      <c r="G66" s="49">
        <f t="shared" si="13"/>
        <v>4.8461746337125078E-3</v>
      </c>
      <c r="H66" s="43"/>
      <c r="I66" s="43"/>
      <c r="J66" s="43"/>
      <c r="K66" s="1">
        <f t="shared" si="14"/>
        <v>4.8461746337125078E-3</v>
      </c>
      <c r="L66" s="43"/>
      <c r="M66" s="43"/>
      <c r="N66" s="43"/>
      <c r="O66" s="43">
        <f t="shared" ca="1" si="18"/>
        <v>1.5579803531891293E-2</v>
      </c>
      <c r="P66" s="42">
        <f t="shared" si="16"/>
        <v>2.1000014086452298E-2</v>
      </c>
      <c r="Q66" s="153">
        <f t="shared" si="15"/>
        <v>41379.900390000003</v>
      </c>
      <c r="R66" s="46"/>
      <c r="S66" s="43">
        <f t="shared" si="19"/>
        <v>2.6094652906489255E-4</v>
      </c>
      <c r="T66" s="43">
        <v>1</v>
      </c>
      <c r="U66" s="43">
        <f t="shared" si="17"/>
        <v>2.6094652906489255E-4</v>
      </c>
    </row>
    <row r="67" spans="1:21" x14ac:dyDescent="0.2">
      <c r="A67" s="58" t="s">
        <v>70</v>
      </c>
      <c r="B67" s="50" t="s">
        <v>51</v>
      </c>
      <c r="C67" s="49">
        <v>56398.408640000001</v>
      </c>
      <c r="D67" s="49">
        <v>2.9999999999999997E-4</v>
      </c>
      <c r="E67" s="43">
        <f t="shared" si="11"/>
        <v>7583.0441294841894</v>
      </c>
      <c r="F67" s="43">
        <f t="shared" si="12"/>
        <v>7583</v>
      </c>
      <c r="G67" s="49">
        <f t="shared" si="13"/>
        <v>1.309617463266477E-2</v>
      </c>
      <c r="H67" s="43"/>
      <c r="I67" s="43"/>
      <c r="J67" s="43"/>
      <c r="K67" s="1">
        <f t="shared" si="14"/>
        <v>1.309617463266477E-2</v>
      </c>
      <c r="L67" s="43"/>
      <c r="M67" s="43"/>
      <c r="N67" s="43"/>
      <c r="O67" s="43">
        <f t="shared" ca="1" si="18"/>
        <v>1.5579803531891293E-2</v>
      </c>
      <c r="P67" s="42">
        <f t="shared" si="16"/>
        <v>2.1000014086452298E-2</v>
      </c>
      <c r="Q67" s="153">
        <f t="shared" si="15"/>
        <v>41379.908640000001</v>
      </c>
      <c r="R67" s="46"/>
      <c r="S67" s="43">
        <f t="shared" si="19"/>
        <v>6.2470678111248323E-5</v>
      </c>
      <c r="T67" s="43">
        <v>1</v>
      </c>
      <c r="U67" s="43">
        <f t="shared" si="17"/>
        <v>6.2470678111248323E-5</v>
      </c>
    </row>
    <row r="68" spans="1:21" x14ac:dyDescent="0.2">
      <c r="A68" s="58" t="s">
        <v>70</v>
      </c>
      <c r="B68" s="50" t="s">
        <v>51</v>
      </c>
      <c r="C68" s="49">
        <v>56398.409149999999</v>
      </c>
      <c r="D68" s="49">
        <v>4.0000000000000002E-4</v>
      </c>
      <c r="E68" s="43">
        <f t="shared" si="11"/>
        <v>7583.0458480040988</v>
      </c>
      <c r="F68" s="43">
        <f t="shared" si="12"/>
        <v>7583</v>
      </c>
      <c r="G68" s="49">
        <f t="shared" si="13"/>
        <v>1.3606174630695023E-2</v>
      </c>
      <c r="H68" s="43"/>
      <c r="I68" s="43"/>
      <c r="J68" s="43"/>
      <c r="K68" s="1">
        <f t="shared" si="14"/>
        <v>1.3606174630695023E-2</v>
      </c>
      <c r="L68" s="43"/>
      <c r="M68" s="43"/>
      <c r="N68" s="43"/>
      <c r="O68" s="43">
        <f t="shared" ca="1" si="18"/>
        <v>1.5579803531891293E-2</v>
      </c>
      <c r="P68" s="42">
        <f t="shared" si="16"/>
        <v>2.1000014086452298E-2</v>
      </c>
      <c r="Q68" s="153">
        <f t="shared" si="15"/>
        <v>41379.909149999999</v>
      </c>
      <c r="R68" s="46"/>
      <c r="S68" s="43">
        <f t="shared" si="19"/>
        <v>5.4668861897513035E-5</v>
      </c>
      <c r="T68" s="43">
        <v>1</v>
      </c>
      <c r="U68" s="43">
        <f t="shared" si="17"/>
        <v>5.4668861897513035E-5</v>
      </c>
    </row>
    <row r="69" spans="1:21" x14ac:dyDescent="0.2">
      <c r="A69" s="58" t="s">
        <v>70</v>
      </c>
      <c r="B69" s="50" t="s">
        <v>51</v>
      </c>
      <c r="C69" s="49">
        <v>56398.410470000003</v>
      </c>
      <c r="D69" s="49">
        <v>5.0000000000000001E-4</v>
      </c>
      <c r="E69" s="43">
        <f t="shared" si="11"/>
        <v>7583.0502959380101</v>
      </c>
      <c r="F69" s="43">
        <f t="shared" si="12"/>
        <v>7583</v>
      </c>
      <c r="G69" s="49">
        <f t="shared" si="13"/>
        <v>1.4926174633728806E-2</v>
      </c>
      <c r="H69" s="43"/>
      <c r="I69" s="43"/>
      <c r="J69" s="43"/>
      <c r="K69" s="1">
        <f t="shared" si="14"/>
        <v>1.4926174633728806E-2</v>
      </c>
      <c r="L69" s="43"/>
      <c r="M69" s="43"/>
      <c r="N69" s="43"/>
      <c r="O69" s="43">
        <f t="shared" ca="1" si="18"/>
        <v>1.5579803531891293E-2</v>
      </c>
      <c r="P69" s="42">
        <f t="shared" si="16"/>
        <v>2.1000014086452298E-2</v>
      </c>
      <c r="Q69" s="153">
        <f t="shared" si="15"/>
        <v>41379.910470000003</v>
      </c>
      <c r="R69" s="46"/>
      <c r="S69" s="43">
        <f t="shared" si="19"/>
        <v>3.6891525697460406E-5</v>
      </c>
      <c r="T69" s="43">
        <v>1</v>
      </c>
      <c r="U69" s="43">
        <f t="shared" si="17"/>
        <v>3.6891525697460406E-5</v>
      </c>
    </row>
    <row r="70" spans="1:21" x14ac:dyDescent="0.2">
      <c r="A70" s="62" t="s">
        <v>72</v>
      </c>
      <c r="B70" s="63" t="s">
        <v>51</v>
      </c>
      <c r="C70" s="64">
        <v>57122.528299999998</v>
      </c>
      <c r="D70" s="64">
        <v>2.0000000000000001E-4</v>
      </c>
      <c r="E70" s="43">
        <f t="shared" si="11"/>
        <v>10023.071693195776</v>
      </c>
      <c r="F70" s="43">
        <f t="shared" si="12"/>
        <v>10023</v>
      </c>
      <c r="G70" s="49">
        <f t="shared" si="13"/>
        <v>2.1276174629747402E-2</v>
      </c>
      <c r="H70" s="43"/>
      <c r="I70" s="43"/>
      <c r="J70" s="43"/>
      <c r="K70" s="1">
        <f t="shared" si="14"/>
        <v>2.1276174629747402E-2</v>
      </c>
      <c r="L70" s="43"/>
      <c r="M70" s="43"/>
      <c r="N70" s="43"/>
      <c r="O70" s="43">
        <f t="shared" ca="1" si="18"/>
        <v>1.9011651151615967E-2</v>
      </c>
      <c r="P70" s="42">
        <f t="shared" si="16"/>
        <v>3.0491964268210256E-2</v>
      </c>
      <c r="Q70" s="153">
        <f t="shared" si="15"/>
        <v>42104.028299999998</v>
      </c>
      <c r="R70" s="46"/>
      <c r="S70" s="43">
        <f t="shared" si="19"/>
        <v>8.4930778660399303E-5</v>
      </c>
      <c r="T70" s="43">
        <v>1</v>
      </c>
      <c r="U70" s="43">
        <f t="shared" si="17"/>
        <v>8.4930778660399303E-5</v>
      </c>
    </row>
    <row r="71" spans="1:21" x14ac:dyDescent="0.2">
      <c r="A71" s="62" t="s">
        <v>72</v>
      </c>
      <c r="B71" s="63" t="s">
        <v>51</v>
      </c>
      <c r="C71" s="64">
        <v>57122.528539999999</v>
      </c>
      <c r="D71" s="64">
        <v>2.0000000000000001E-4</v>
      </c>
      <c r="E71" s="43">
        <f t="shared" si="11"/>
        <v>10023.072501911036</v>
      </c>
      <c r="F71" s="43">
        <f t="shared" si="12"/>
        <v>10023</v>
      </c>
      <c r="G71" s="49">
        <f t="shared" si="13"/>
        <v>2.151617463096045E-2</v>
      </c>
      <c r="H71" s="43"/>
      <c r="I71" s="43"/>
      <c r="J71" s="43"/>
      <c r="K71" s="1">
        <f t="shared" si="14"/>
        <v>2.151617463096045E-2</v>
      </c>
      <c r="L71" s="43"/>
      <c r="M71" s="43"/>
      <c r="N71" s="43"/>
      <c r="O71" s="43">
        <f t="shared" ca="1" si="18"/>
        <v>1.9011651151615967E-2</v>
      </c>
      <c r="P71" s="42">
        <f t="shared" si="16"/>
        <v>3.0491964268210256E-2</v>
      </c>
      <c r="Q71" s="153">
        <f t="shared" si="15"/>
        <v>42104.028539999999</v>
      </c>
      <c r="R71" s="46"/>
      <c r="S71" s="43">
        <f t="shared" si="19"/>
        <v>8.0564799612161013E-5</v>
      </c>
      <c r="T71" s="43">
        <v>1</v>
      </c>
      <c r="U71" s="43">
        <f t="shared" si="17"/>
        <v>8.0564799612161013E-5</v>
      </c>
    </row>
    <row r="72" spans="1:21" x14ac:dyDescent="0.2">
      <c r="A72" s="62" t="s">
        <v>72</v>
      </c>
      <c r="B72" s="63" t="s">
        <v>51</v>
      </c>
      <c r="C72" s="64">
        <v>57158.436450000001</v>
      </c>
      <c r="D72" s="64">
        <v>6.9999999999999999E-4</v>
      </c>
      <c r="E72" s="43">
        <f t="shared" si="11"/>
        <v>10144.069479337777</v>
      </c>
      <c r="F72" s="43">
        <f t="shared" si="12"/>
        <v>10144</v>
      </c>
      <c r="G72" s="49">
        <f t="shared" si="13"/>
        <v>2.0619174632884096E-2</v>
      </c>
      <c r="H72" s="43"/>
      <c r="I72" s="43"/>
      <c r="J72" s="43"/>
      <c r="K72" s="1">
        <f t="shared" si="14"/>
        <v>2.0619174632884096E-2</v>
      </c>
      <c r="L72" s="43"/>
      <c r="M72" s="43"/>
      <c r="N72" s="43"/>
      <c r="O72" s="43">
        <f t="shared" ca="1" si="18"/>
        <v>1.9181837037676085E-2</v>
      </c>
      <c r="P72" s="42">
        <f t="shared" si="16"/>
        <v>3.1003595486012447E-2</v>
      </c>
      <c r="Q72" s="153">
        <f t="shared" si="15"/>
        <v>42139.936450000001</v>
      </c>
      <c r="R72" s="46"/>
      <c r="S72" s="43">
        <f t="shared" si="19"/>
        <v>1.0783619645488695E-4</v>
      </c>
      <c r="T72" s="43">
        <v>1</v>
      </c>
      <c r="U72" s="43">
        <f t="shared" si="17"/>
        <v>1.0783619645488695E-4</v>
      </c>
    </row>
    <row r="73" spans="1:21" x14ac:dyDescent="0.2">
      <c r="A73" s="65" t="s">
        <v>73</v>
      </c>
      <c r="B73" s="66" t="s">
        <v>53</v>
      </c>
      <c r="C73" s="67">
        <v>57173.416799999999</v>
      </c>
      <c r="D73" s="67">
        <v>5.9999999999999995E-4</v>
      </c>
      <c r="E73" s="43">
        <f t="shared" si="11"/>
        <v>10194.547969196818</v>
      </c>
      <c r="F73" s="43">
        <f t="shared" si="12"/>
        <v>10194.5</v>
      </c>
      <c r="G73" s="49">
        <f t="shared" si="13"/>
        <v>1.4235674629162531E-2</v>
      </c>
      <c r="H73" s="43"/>
      <c r="I73" s="43"/>
      <c r="J73" s="43"/>
      <c r="K73" s="1">
        <f t="shared" si="14"/>
        <v>1.4235674629162531E-2</v>
      </c>
      <c r="L73" s="43"/>
      <c r="M73" s="43"/>
      <c r="N73" s="43"/>
      <c r="O73" s="43">
        <f t="shared" ca="1" si="18"/>
        <v>1.9252865031444973E-2</v>
      </c>
      <c r="P73" s="42">
        <f t="shared" si="16"/>
        <v>3.1218271288876057E-2</v>
      </c>
      <c r="Q73" s="153">
        <f t="shared" si="15"/>
        <v>42154.916799999999</v>
      </c>
      <c r="R73" s="46"/>
      <c r="S73" s="43">
        <f t="shared" si="19"/>
        <v>2.8840858930651302E-4</v>
      </c>
      <c r="T73" s="43">
        <v>1</v>
      </c>
      <c r="U73" s="43">
        <f t="shared" si="17"/>
        <v>2.8840858930651302E-4</v>
      </c>
    </row>
    <row r="74" spans="1:21" x14ac:dyDescent="0.2">
      <c r="A74" s="65" t="s">
        <v>73</v>
      </c>
      <c r="B74" s="66" t="s">
        <v>51</v>
      </c>
      <c r="C74" s="67">
        <v>57174.462200000002</v>
      </c>
      <c r="D74" s="67">
        <v>2.9999999999999997E-4</v>
      </c>
      <c r="E74" s="43">
        <f t="shared" si="11"/>
        <v>10198.070598060549</v>
      </c>
      <c r="F74" s="43">
        <f t="shared" si="12"/>
        <v>10198</v>
      </c>
      <c r="G74" s="49">
        <f t="shared" si="13"/>
        <v>2.0951174636138603E-2</v>
      </c>
      <c r="H74" s="43"/>
      <c r="I74" s="43"/>
      <c r="J74" s="43"/>
      <c r="K74" s="1">
        <f t="shared" si="14"/>
        <v>2.0951174636138603E-2</v>
      </c>
      <c r="L74" s="43"/>
      <c r="M74" s="43"/>
      <c r="N74" s="43"/>
      <c r="O74" s="43">
        <f t="shared" ca="1" si="18"/>
        <v>1.9257787763686383E-2</v>
      </c>
      <c r="P74" s="42">
        <f t="shared" si="16"/>
        <v>3.1233174769796618E-2</v>
      </c>
      <c r="Q74" s="153">
        <f t="shared" si="15"/>
        <v>42155.962200000002</v>
      </c>
      <c r="R74" s="46"/>
      <c r="S74" s="43">
        <f t="shared" si="19"/>
        <v>1.0571952674854343E-4</v>
      </c>
      <c r="T74" s="43">
        <v>1</v>
      </c>
      <c r="U74" s="43">
        <f t="shared" si="17"/>
        <v>1.0571952674854343E-4</v>
      </c>
    </row>
    <row r="75" spans="1:21" x14ac:dyDescent="0.2">
      <c r="A75" s="62" t="s">
        <v>72</v>
      </c>
      <c r="B75" s="63" t="s">
        <v>51</v>
      </c>
      <c r="C75" s="64">
        <v>57177.4306</v>
      </c>
      <c r="D75" s="64">
        <v>2.9999999999999997E-4</v>
      </c>
      <c r="E75" s="43">
        <f t="shared" si="11"/>
        <v>10208.073057902775</v>
      </c>
      <c r="F75" s="43">
        <f t="shared" si="12"/>
        <v>10208</v>
      </c>
      <c r="G75" s="49">
        <f t="shared" si="13"/>
        <v>2.1681174635887146E-2</v>
      </c>
      <c r="H75" s="43"/>
      <c r="I75" s="43"/>
      <c r="J75" s="43"/>
      <c r="K75" s="1">
        <f t="shared" si="14"/>
        <v>2.1681174635887146E-2</v>
      </c>
      <c r="L75" s="43"/>
      <c r="M75" s="43"/>
      <c r="N75" s="43"/>
      <c r="O75" s="43">
        <f t="shared" ca="1" si="18"/>
        <v>1.9271852712947547E-2</v>
      </c>
      <c r="P75" s="42">
        <f t="shared" si="16"/>
        <v>3.127577397237679E-2</v>
      </c>
      <c r="Q75" s="153">
        <f t="shared" si="15"/>
        <v>42158.9306</v>
      </c>
      <c r="R75" s="46"/>
      <c r="S75" s="43">
        <f t="shared" si="19"/>
        <v>9.2056336427767522E-5</v>
      </c>
      <c r="T75" s="43">
        <v>1</v>
      </c>
      <c r="U75" s="43">
        <f t="shared" si="17"/>
        <v>9.2056336427767522E-5</v>
      </c>
    </row>
    <row r="76" spans="1:21" x14ac:dyDescent="0.2">
      <c r="A76" s="62" t="s">
        <v>72</v>
      </c>
      <c r="B76" s="63" t="s">
        <v>53</v>
      </c>
      <c r="C76" s="64">
        <v>57178.464780000002</v>
      </c>
      <c r="D76" s="64">
        <v>2.9999999999999997E-4</v>
      </c>
      <c r="E76" s="43">
        <f t="shared" si="11"/>
        <v>10211.557879328346</v>
      </c>
      <c r="F76" s="43">
        <f t="shared" si="12"/>
        <v>10211.5</v>
      </c>
      <c r="G76" s="49">
        <f t="shared" si="13"/>
        <v>1.7176674635265954E-2</v>
      </c>
      <c r="H76" s="43"/>
      <c r="I76" s="43"/>
      <c r="J76" s="43"/>
      <c r="K76" s="1">
        <f t="shared" si="14"/>
        <v>1.7176674635265954E-2</v>
      </c>
      <c r="L76" s="43"/>
      <c r="M76" s="43"/>
      <c r="N76" s="43"/>
      <c r="O76" s="43">
        <f t="shared" ca="1" si="18"/>
        <v>1.9276775445188958E-2</v>
      </c>
      <c r="P76" s="42">
        <f t="shared" si="16"/>
        <v>3.1290689933262353E-2</v>
      </c>
      <c r="Q76" s="153">
        <f t="shared" si="15"/>
        <v>42159.964780000002</v>
      </c>
      <c r="R76" s="46"/>
      <c r="S76" s="43">
        <f t="shared" si="19"/>
        <v>1.9920542783207637E-4</v>
      </c>
      <c r="T76" s="43">
        <v>1</v>
      </c>
      <c r="U76" s="43">
        <f t="shared" si="17"/>
        <v>1.9920542783207637E-4</v>
      </c>
    </row>
    <row r="77" spans="1:21" x14ac:dyDescent="0.2">
      <c r="A77" s="62" t="s">
        <v>72</v>
      </c>
      <c r="B77" s="63" t="s">
        <v>51</v>
      </c>
      <c r="C77" s="64">
        <v>57514.556940000002</v>
      </c>
      <c r="D77" s="64">
        <v>1E-4</v>
      </c>
      <c r="E77" s="43">
        <f t="shared" si="11"/>
        <v>11344.069782606</v>
      </c>
      <c r="F77" s="43">
        <f t="shared" si="12"/>
        <v>11344</v>
      </c>
      <c r="G77" s="49">
        <f t="shared" si="13"/>
        <v>2.0709174634248484E-2</v>
      </c>
      <c r="H77" s="43"/>
      <c r="I77" s="43"/>
      <c r="J77" s="43"/>
      <c r="K77" s="1">
        <f t="shared" si="14"/>
        <v>2.0709174634248484E-2</v>
      </c>
      <c r="L77" s="43"/>
      <c r="M77" s="43"/>
      <c r="N77" s="43"/>
      <c r="O77" s="43">
        <f t="shared" ca="1" si="18"/>
        <v>2.0869630949016085E-2</v>
      </c>
      <c r="P77" s="42">
        <f t="shared" si="16"/>
        <v>3.6286970552915257E-2</v>
      </c>
      <c r="Q77" s="153">
        <f t="shared" si="15"/>
        <v>42496.056940000002</v>
      </c>
      <c r="R77" s="46"/>
      <c r="S77" s="43">
        <f t="shared" si="19"/>
        <v>2.4266772568363117E-4</v>
      </c>
      <c r="T77" s="43">
        <v>1</v>
      </c>
      <c r="U77" s="43">
        <f t="shared" si="17"/>
        <v>2.4266772568363117E-4</v>
      </c>
    </row>
    <row r="78" spans="1:21" x14ac:dyDescent="0.2">
      <c r="A78" s="68" t="s">
        <v>74</v>
      </c>
      <c r="B78" s="69" t="s">
        <v>51</v>
      </c>
      <c r="C78" s="70">
        <v>57867.417099999999</v>
      </c>
      <c r="D78" s="70">
        <v>1.6000000000000001E-3</v>
      </c>
      <c r="E78" s="43">
        <f>+(C78-C$7)/C$8</f>
        <v>12533.083925014007</v>
      </c>
      <c r="F78" s="43">
        <f t="shared" si="12"/>
        <v>12533</v>
      </c>
      <c r="G78" s="49">
        <f>+C78-(C$7+F78*C$8)</f>
        <v>2.4906174628995359E-2</v>
      </c>
      <c r="H78" s="43"/>
      <c r="I78" s="43"/>
      <c r="J78" s="43"/>
      <c r="K78" s="1">
        <f>G78</f>
        <v>2.4906174628995359E-2</v>
      </c>
      <c r="L78" s="43"/>
      <c r="M78" s="43"/>
      <c r="N78" s="43"/>
      <c r="O78" s="43">
        <f ca="1">+C$11+C$12*$F78</f>
        <v>2.2541953416168808E-2</v>
      </c>
      <c r="P78" s="42">
        <f>D$11+D$12*F78+D$13*F78^2</f>
        <v>4.1897042752364833E-2</v>
      </c>
      <c r="Q78" s="153">
        <f>+C78-15018.5</f>
        <v>42848.917099999999</v>
      </c>
      <c r="R78" s="46"/>
      <c r="S78" s="43">
        <f>+(P78-G78)^2</f>
        <v>2.8868959958573291E-4</v>
      </c>
      <c r="T78" s="43">
        <v>0.1</v>
      </c>
      <c r="U78" s="43">
        <f>S78*T78</f>
        <v>2.8868959958573294E-5</v>
      </c>
    </row>
    <row r="79" spans="1:21" x14ac:dyDescent="0.2">
      <c r="A79" s="68" t="s">
        <v>74</v>
      </c>
      <c r="B79" s="69" t="s">
        <v>51</v>
      </c>
      <c r="C79" s="70">
        <v>57867.563499999997</v>
      </c>
      <c r="D79" s="70">
        <v>2.2000000000000001E-3</v>
      </c>
      <c r="E79" s="43">
        <f>+(C79-C$7)/C$8</f>
        <v>12533.577241319383</v>
      </c>
      <c r="F79" s="43">
        <f t="shared" si="12"/>
        <v>12533.5</v>
      </c>
      <c r="G79" s="49">
        <f>+C79-(C$7+F79*C$8)</f>
        <v>2.2922674630535766E-2</v>
      </c>
      <c r="H79" s="43"/>
      <c r="I79" s="43"/>
      <c r="J79" s="43"/>
      <c r="K79" s="1">
        <f>G79</f>
        <v>2.2922674630535766E-2</v>
      </c>
      <c r="L79" s="43"/>
      <c r="M79" s="43"/>
      <c r="N79" s="43"/>
      <c r="O79" s="43">
        <f ca="1">+C$11+C$12*$F79</f>
        <v>2.2542656663631866E-2</v>
      </c>
      <c r="P79" s="42">
        <f>D$11+D$12*F79+D$13*F79^2</f>
        <v>4.1899480452583307E-2</v>
      </c>
      <c r="Q79" s="153">
        <f>+C79-15018.5</f>
        <v>42849.063499999997</v>
      </c>
      <c r="R79" s="46"/>
      <c r="S79" s="43">
        <f>+(P79-G79)^2</f>
        <v>3.6011915920769743E-4</v>
      </c>
      <c r="T79" s="43">
        <v>0.1</v>
      </c>
      <c r="U79" s="43">
        <f>S79*T79</f>
        <v>3.6011915920769741E-5</v>
      </c>
    </row>
    <row r="80" spans="1:21" x14ac:dyDescent="0.2">
      <c r="A80" s="68" t="s">
        <v>74</v>
      </c>
      <c r="B80" s="69" t="s">
        <v>51</v>
      </c>
      <c r="C80" s="70">
        <v>57887.4424</v>
      </c>
      <c r="D80" s="70">
        <v>2.5000000000000001E-3</v>
      </c>
      <c r="E80" s="43">
        <f>+(C80-C$7)/C$8</f>
        <v>12600.562114974484</v>
      </c>
      <c r="F80" s="43">
        <f t="shared" si="12"/>
        <v>12600.5</v>
      </c>
      <c r="G80" s="49">
        <f>+C80-(C$7+F80*C$8)</f>
        <v>1.84336746315239E-2</v>
      </c>
      <c r="H80" s="43"/>
      <c r="I80" s="43"/>
      <c r="J80" s="43"/>
      <c r="K80" s="1">
        <f>G80</f>
        <v>1.84336746315239E-2</v>
      </c>
      <c r="L80" s="43"/>
      <c r="M80" s="43"/>
      <c r="N80" s="43"/>
      <c r="O80" s="43">
        <f ca="1">+C$11+C$12*$F80</f>
        <v>2.2636891823681681E-2</v>
      </c>
      <c r="P80" s="42">
        <f>D$11+D$12*F80+D$13*F80^2</f>
        <v>4.2226729537326355E-2</v>
      </c>
      <c r="Q80" s="153">
        <f>+C80-15018.5</f>
        <v>42868.9424</v>
      </c>
      <c r="R80" s="46"/>
      <c r="S80" s="43">
        <f>+(P80-G80)^2</f>
        <v>5.6610946175053025E-4</v>
      </c>
      <c r="T80" s="43">
        <v>0.1</v>
      </c>
      <c r="U80" s="43">
        <f>S80*T80</f>
        <v>5.6610946175053029E-5</v>
      </c>
    </row>
    <row r="81" spans="1:21" x14ac:dyDescent="0.2">
      <c r="A81" s="71" t="s">
        <v>75</v>
      </c>
      <c r="B81" s="72" t="s">
        <v>51</v>
      </c>
      <c r="C81" s="73">
        <v>58578.471619999997</v>
      </c>
      <c r="D81" s="73">
        <v>1.3999999999999999E-4</v>
      </c>
      <c r="E81" s="43">
        <f t="shared" ref="E81:E90" si="20">+(C81-C$7)/C$8</f>
        <v>14929.086580295752</v>
      </c>
      <c r="F81" s="43">
        <f t="shared" ref="F81:F90" si="21">ROUND(2*E81,0)/2</f>
        <v>14929</v>
      </c>
      <c r="G81" s="49">
        <f t="shared" ref="G81:G90" si="22">+C81-(C$7+F81*C$8)</f>
        <v>2.5694174626551103E-2</v>
      </c>
      <c r="H81" s="43"/>
      <c r="I81" s="43"/>
      <c r="J81" s="43"/>
      <c r="K81" s="1">
        <f t="shared" ref="K81:K90" si="23">G81</f>
        <v>2.5694174626551103E-2</v>
      </c>
      <c r="L81" s="43"/>
      <c r="M81" s="43"/>
      <c r="N81" s="43"/>
      <c r="O81" s="43">
        <f t="shared" ref="O81:O90" ca="1" si="24">+C$11+C$12*$F81</f>
        <v>2.5911915259144346E-2</v>
      </c>
      <c r="P81" s="42">
        <f t="shared" ref="P81:P90" si="25">D$11+D$12*F81+D$13*F81^2</f>
        <v>5.4336494070011079E-2</v>
      </c>
      <c r="Q81" s="153">
        <f t="shared" ref="Q81:Q90" si="26">+C81-15018.5</f>
        <v>43559.971619999997</v>
      </c>
      <c r="R81" s="46"/>
      <c r="S81" s="43">
        <f t="shared" ref="S81:S90" si="27">+(P81-G81)^2</f>
        <v>8.2038246310120542E-4</v>
      </c>
      <c r="T81" s="43">
        <v>0.1</v>
      </c>
      <c r="U81" s="43">
        <f t="shared" ref="U81:U90" si="28">S81*T81</f>
        <v>8.203824631012055E-5</v>
      </c>
    </row>
    <row r="82" spans="1:21" x14ac:dyDescent="0.2">
      <c r="A82" s="71" t="s">
        <v>75</v>
      </c>
      <c r="B82" s="72" t="s">
        <v>51</v>
      </c>
      <c r="C82" s="73">
        <v>58231.54621</v>
      </c>
      <c r="D82" s="73">
        <v>1.1E-4</v>
      </c>
      <c r="E82" s="43">
        <f t="shared" si="20"/>
        <v>13760.07044979608</v>
      </c>
      <c r="F82" s="43">
        <f t="shared" si="21"/>
        <v>13760</v>
      </c>
      <c r="G82" s="49">
        <f t="shared" si="22"/>
        <v>2.0907174635794945E-2</v>
      </c>
      <c r="H82" s="43"/>
      <c r="I82" s="43"/>
      <c r="J82" s="43"/>
      <c r="K82" s="1">
        <f t="shared" si="23"/>
        <v>2.0907174635794945E-2</v>
      </c>
      <c r="L82" s="43"/>
      <c r="M82" s="43"/>
      <c r="N82" s="43"/>
      <c r="O82" s="43">
        <f t="shared" ca="1" si="24"/>
        <v>2.426772269051396E-2</v>
      </c>
      <c r="P82" s="42">
        <f t="shared" si="25"/>
        <v>4.8077902927391183E-2</v>
      </c>
      <c r="Q82" s="153">
        <f t="shared" si="26"/>
        <v>43213.04621</v>
      </c>
      <c r="R82" s="46"/>
      <c r="S82" s="43">
        <f t="shared" si="27"/>
        <v>7.3824847589574821E-4</v>
      </c>
      <c r="T82" s="43">
        <v>0.1</v>
      </c>
      <c r="U82" s="43">
        <f t="shared" si="28"/>
        <v>7.3824847589574823E-5</v>
      </c>
    </row>
    <row r="83" spans="1:21" x14ac:dyDescent="0.2">
      <c r="A83" s="71" t="s">
        <v>75</v>
      </c>
      <c r="B83" s="72" t="s">
        <v>53</v>
      </c>
      <c r="C83" s="73">
        <v>58271.467929999999</v>
      </c>
      <c r="D83" s="73">
        <v>5.0000000000000002E-5</v>
      </c>
      <c r="E83" s="43">
        <f t="shared" si="20"/>
        <v>13894.592549625235</v>
      </c>
      <c r="F83" s="43">
        <f t="shared" si="21"/>
        <v>13894.5</v>
      </c>
      <c r="G83" s="49">
        <f t="shared" si="22"/>
        <v>2.7465674633276649E-2</v>
      </c>
      <c r="H83" s="43"/>
      <c r="I83" s="43"/>
      <c r="J83" s="43"/>
      <c r="K83" s="1">
        <f t="shared" si="23"/>
        <v>2.7465674633276649E-2</v>
      </c>
      <c r="L83" s="43"/>
      <c r="M83" s="43"/>
      <c r="N83" s="43"/>
      <c r="O83" s="43">
        <f t="shared" ca="1" si="24"/>
        <v>2.4456896258076653E-2</v>
      </c>
      <c r="P83" s="42">
        <f t="shared" si="25"/>
        <v>4.8779613609957417E-2</v>
      </c>
      <c r="Q83" s="153">
        <f t="shared" si="26"/>
        <v>43252.967929999999</v>
      </c>
      <c r="R83" s="46"/>
      <c r="S83" s="43">
        <f t="shared" si="27"/>
        <v>4.5428399470167166E-4</v>
      </c>
      <c r="T83" s="43">
        <v>0.1</v>
      </c>
      <c r="U83" s="43">
        <f t="shared" si="28"/>
        <v>4.542839947016717E-5</v>
      </c>
    </row>
    <row r="84" spans="1:21" x14ac:dyDescent="0.2">
      <c r="A84" s="74" t="s">
        <v>75</v>
      </c>
      <c r="B84" s="75" t="s">
        <v>51</v>
      </c>
      <c r="C84" s="76">
        <v>58231.54621</v>
      </c>
      <c r="D84" s="76">
        <v>1.1E-4</v>
      </c>
      <c r="E84" s="43">
        <f t="shared" si="20"/>
        <v>13760.07044979608</v>
      </c>
      <c r="F84" s="43">
        <f t="shared" si="21"/>
        <v>13760</v>
      </c>
      <c r="G84" s="49">
        <f t="shared" si="22"/>
        <v>2.0907174635794945E-2</v>
      </c>
      <c r="H84" s="43"/>
      <c r="I84" s="43"/>
      <c r="J84" s="43"/>
      <c r="K84" s="1">
        <f t="shared" si="23"/>
        <v>2.0907174635794945E-2</v>
      </c>
      <c r="L84" s="43"/>
      <c r="M84" s="43"/>
      <c r="N84" s="43"/>
      <c r="O84" s="43">
        <f t="shared" ca="1" si="24"/>
        <v>2.426772269051396E-2</v>
      </c>
      <c r="P84" s="42">
        <f t="shared" si="25"/>
        <v>4.8077902927391183E-2</v>
      </c>
      <c r="Q84" s="153">
        <f t="shared" si="26"/>
        <v>43213.04621</v>
      </c>
      <c r="R84" s="46"/>
      <c r="S84" s="43">
        <f t="shared" si="27"/>
        <v>7.3824847589574821E-4</v>
      </c>
      <c r="T84" s="43">
        <v>0.1</v>
      </c>
      <c r="U84" s="43">
        <f t="shared" si="28"/>
        <v>7.3824847589574823E-5</v>
      </c>
    </row>
    <row r="85" spans="1:21" x14ac:dyDescent="0.2">
      <c r="A85" s="74" t="s">
        <v>75</v>
      </c>
      <c r="B85" s="75" t="s">
        <v>51</v>
      </c>
      <c r="C85" s="76">
        <v>58578.471619999997</v>
      </c>
      <c r="D85" s="76">
        <v>1.3999999999999999E-4</v>
      </c>
      <c r="E85" s="43">
        <f t="shared" si="20"/>
        <v>14929.086580295752</v>
      </c>
      <c r="F85" s="43">
        <f t="shared" si="21"/>
        <v>14929</v>
      </c>
      <c r="G85" s="49">
        <f t="shared" si="22"/>
        <v>2.5694174626551103E-2</v>
      </c>
      <c r="H85" s="43"/>
      <c r="I85" s="43"/>
      <c r="J85" s="43"/>
      <c r="K85" s="1">
        <f t="shared" si="23"/>
        <v>2.5694174626551103E-2</v>
      </c>
      <c r="L85" s="43"/>
      <c r="M85" s="43"/>
      <c r="N85" s="43"/>
      <c r="O85" s="43">
        <f t="shared" ca="1" si="24"/>
        <v>2.5911915259144346E-2</v>
      </c>
      <c r="P85" s="42">
        <f t="shared" si="25"/>
        <v>5.4336494070011079E-2</v>
      </c>
      <c r="Q85" s="153">
        <f t="shared" si="26"/>
        <v>43559.971619999997</v>
      </c>
      <c r="R85" s="46"/>
      <c r="S85" s="43">
        <f t="shared" si="27"/>
        <v>8.2038246310120542E-4</v>
      </c>
      <c r="T85" s="43">
        <v>0.1</v>
      </c>
      <c r="U85" s="43">
        <f t="shared" si="28"/>
        <v>8.203824631012055E-5</v>
      </c>
    </row>
    <row r="86" spans="1:21" x14ac:dyDescent="0.2">
      <c r="A86" s="74" t="s">
        <v>75</v>
      </c>
      <c r="B86" s="75" t="s">
        <v>53</v>
      </c>
      <c r="C86" s="76">
        <v>58271.467929999999</v>
      </c>
      <c r="D86" s="76">
        <v>5.0000000000000002E-5</v>
      </c>
      <c r="E86" s="43">
        <f t="shared" si="20"/>
        <v>13894.592549625235</v>
      </c>
      <c r="F86" s="43">
        <f t="shared" si="21"/>
        <v>13894.5</v>
      </c>
      <c r="G86" s="49">
        <f t="shared" si="22"/>
        <v>2.7465674633276649E-2</v>
      </c>
      <c r="H86" s="43"/>
      <c r="I86" s="43"/>
      <c r="J86" s="43"/>
      <c r="K86" s="1">
        <f t="shared" si="23"/>
        <v>2.7465674633276649E-2</v>
      </c>
      <c r="L86" s="43"/>
      <c r="M86" s="43"/>
      <c r="N86" s="43"/>
      <c r="O86" s="43">
        <f t="shared" ca="1" si="24"/>
        <v>2.4456896258076653E-2</v>
      </c>
      <c r="P86" s="42">
        <f t="shared" si="25"/>
        <v>4.8779613609957417E-2</v>
      </c>
      <c r="Q86" s="153">
        <f t="shared" si="26"/>
        <v>43252.967929999999</v>
      </c>
      <c r="R86" s="46"/>
      <c r="S86" s="43">
        <f t="shared" si="27"/>
        <v>4.5428399470167166E-4</v>
      </c>
      <c r="T86" s="43">
        <v>0.1</v>
      </c>
      <c r="U86" s="43">
        <f t="shared" si="28"/>
        <v>4.542839947016717E-5</v>
      </c>
    </row>
    <row r="87" spans="1:21" x14ac:dyDescent="0.2">
      <c r="A87" s="77" t="s">
        <v>76</v>
      </c>
      <c r="B87" s="78" t="s">
        <v>51</v>
      </c>
      <c r="C87" s="79">
        <v>57891.451950000133</v>
      </c>
      <c r="D87" s="79">
        <v>8.0000000000000004E-4</v>
      </c>
      <c r="E87" s="43">
        <f t="shared" si="20"/>
        <v>12614.072882681587</v>
      </c>
      <c r="F87" s="43">
        <f t="shared" si="21"/>
        <v>12614</v>
      </c>
      <c r="G87" s="49">
        <f t="shared" si="22"/>
        <v>2.1629174763802439E-2</v>
      </c>
      <c r="H87" s="43"/>
      <c r="I87" s="43"/>
      <c r="J87" s="43"/>
      <c r="K87" s="1">
        <f t="shared" si="23"/>
        <v>2.1629174763802439E-2</v>
      </c>
      <c r="L87" s="43"/>
      <c r="M87" s="43"/>
      <c r="N87" s="43"/>
      <c r="O87" s="43">
        <f t="shared" ca="1" si="24"/>
        <v>2.2655879505184256E-2</v>
      </c>
      <c r="P87" s="42">
        <f t="shared" si="25"/>
        <v>4.2292811305342293E-2</v>
      </c>
      <c r="Q87" s="153">
        <f t="shared" si="26"/>
        <v>42872.951950000133</v>
      </c>
      <c r="R87" s="46"/>
      <c r="S87" s="43">
        <f t="shared" si="27"/>
        <v>4.2698587512086114E-4</v>
      </c>
      <c r="T87" s="43">
        <v>0.1</v>
      </c>
      <c r="U87" s="43">
        <f t="shared" si="28"/>
        <v>4.2698587512086117E-5</v>
      </c>
    </row>
    <row r="88" spans="1:21" x14ac:dyDescent="0.2">
      <c r="A88" s="77" t="s">
        <v>76</v>
      </c>
      <c r="B88" s="78" t="s">
        <v>51</v>
      </c>
      <c r="C88" s="79">
        <v>57891.453499999829</v>
      </c>
      <c r="D88" s="79">
        <v>1E-4</v>
      </c>
      <c r="E88" s="43">
        <f t="shared" si="20"/>
        <v>12614.078105633245</v>
      </c>
      <c r="F88" s="43">
        <f t="shared" si="21"/>
        <v>12614</v>
      </c>
      <c r="G88" s="49">
        <f t="shared" si="22"/>
        <v>2.3179174459073693E-2</v>
      </c>
      <c r="H88" s="43"/>
      <c r="I88" s="43"/>
      <c r="J88" s="43"/>
      <c r="K88" s="1">
        <f t="shared" si="23"/>
        <v>2.3179174459073693E-2</v>
      </c>
      <c r="L88" s="43"/>
      <c r="M88" s="43"/>
      <c r="N88" s="43"/>
      <c r="O88" s="43">
        <f t="shared" ca="1" si="24"/>
        <v>2.2655879505184256E-2</v>
      </c>
      <c r="P88" s="42">
        <f t="shared" si="25"/>
        <v>4.2292811305342293E-2</v>
      </c>
      <c r="Q88" s="153">
        <f t="shared" si="26"/>
        <v>42872.953499999829</v>
      </c>
      <c r="R88" s="46"/>
      <c r="S88" s="43">
        <f t="shared" si="27"/>
        <v>3.6533111349103665E-4</v>
      </c>
      <c r="T88" s="43">
        <v>0.1</v>
      </c>
      <c r="U88" s="43">
        <f t="shared" si="28"/>
        <v>3.6533111349103668E-5</v>
      </c>
    </row>
    <row r="89" spans="1:21" x14ac:dyDescent="0.2">
      <c r="A89" s="77" t="s">
        <v>76</v>
      </c>
      <c r="B89" s="78" t="s">
        <v>53</v>
      </c>
      <c r="C89" s="79">
        <v>57895.458819999825</v>
      </c>
      <c r="D89" s="79">
        <v>2.0000000000000001E-4</v>
      </c>
      <c r="E89" s="43">
        <f t="shared" si="20"/>
        <v>12627.574619733523</v>
      </c>
      <c r="F89" s="43">
        <f t="shared" si="21"/>
        <v>12627.5</v>
      </c>
      <c r="G89" s="49">
        <f t="shared" si="22"/>
        <v>2.214467445446644E-2</v>
      </c>
      <c r="H89" s="43"/>
      <c r="I89" s="43"/>
      <c r="J89" s="43"/>
      <c r="K89" s="1">
        <f t="shared" si="23"/>
        <v>2.214467445446644E-2</v>
      </c>
      <c r="L89" s="43"/>
      <c r="M89" s="43"/>
      <c r="N89" s="43"/>
      <c r="O89" s="43">
        <f t="shared" ca="1" si="24"/>
        <v>2.2674867186686831E-2</v>
      </c>
      <c r="P89" s="42">
        <f t="shared" si="25"/>
        <v>4.2358941210366111E-2</v>
      </c>
      <c r="Q89" s="153">
        <f t="shared" si="26"/>
        <v>42876.958819999825</v>
      </c>
      <c r="R89" s="46"/>
      <c r="S89" s="43">
        <f t="shared" si="27"/>
        <v>4.086165804786706E-4</v>
      </c>
      <c r="T89" s="43">
        <v>0.1</v>
      </c>
      <c r="U89" s="43">
        <f t="shared" si="28"/>
        <v>4.0861658047867066E-5</v>
      </c>
    </row>
    <row r="90" spans="1:21" x14ac:dyDescent="0.2">
      <c r="A90" s="77" t="s">
        <v>76</v>
      </c>
      <c r="B90" s="78" t="s">
        <v>53</v>
      </c>
      <c r="C90" s="79">
        <v>58180.648740000091</v>
      </c>
      <c r="D90" s="79">
        <v>2.0000000000000001E-4</v>
      </c>
      <c r="E90" s="43">
        <f t="shared" si="20"/>
        <v>13588.563948062703</v>
      </c>
      <c r="F90" s="43">
        <f t="shared" si="21"/>
        <v>13588.5</v>
      </c>
      <c r="G90" s="49">
        <f t="shared" si="22"/>
        <v>1.8977674721099902E-2</v>
      </c>
      <c r="H90" s="43"/>
      <c r="I90" s="43"/>
      <c r="J90" s="43"/>
      <c r="K90" s="1">
        <f t="shared" si="23"/>
        <v>1.8977674721099902E-2</v>
      </c>
      <c r="L90" s="43"/>
      <c r="M90" s="43"/>
      <c r="N90" s="43"/>
      <c r="O90" s="43">
        <f t="shared" ca="1" si="24"/>
        <v>2.4026508810684952E-2</v>
      </c>
      <c r="P90" s="42">
        <f t="shared" si="25"/>
        <v>4.7190087132938152E-2</v>
      </c>
      <c r="Q90" s="153">
        <f t="shared" si="26"/>
        <v>43162.148740000091</v>
      </c>
      <c r="R90" s="46"/>
      <c r="S90" s="43">
        <f t="shared" si="27"/>
        <v>7.9594021409564494E-4</v>
      </c>
      <c r="T90" s="43">
        <v>0.1</v>
      </c>
      <c r="U90" s="43">
        <f t="shared" si="28"/>
        <v>7.9594021409564494E-5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7"/>
  <sheetViews>
    <sheetView workbookViewId="0">
      <selection activeCell="E4" sqref="E4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80" t="s">
        <v>77</v>
      </c>
      <c r="B1"/>
      <c r="D1" s="25" t="s">
        <v>78</v>
      </c>
      <c r="E1"/>
      <c r="M1" s="81" t="s">
        <v>79</v>
      </c>
      <c r="N1" t="s">
        <v>80</v>
      </c>
      <c r="O1">
        <f ca="1">H18*J18-I18*I18</f>
        <v>0.22302568390751279</v>
      </c>
      <c r="P1" t="s">
        <v>81</v>
      </c>
      <c r="U1" s="4" t="s">
        <v>82</v>
      </c>
      <c r="V1" s="82" t="s">
        <v>83</v>
      </c>
      <c r="AA1">
        <v>1</v>
      </c>
      <c r="AB1" t="s">
        <v>84</v>
      </c>
    </row>
    <row r="2" spans="1:28" x14ac:dyDescent="0.2">
      <c r="B2"/>
      <c r="E2"/>
      <c r="M2" s="81" t="s">
        <v>85</v>
      </c>
      <c r="N2" t="s">
        <v>86</v>
      </c>
      <c r="O2">
        <f ca="1">+F18*J18-H18*I18</f>
        <v>1.199957176953434E-2</v>
      </c>
      <c r="P2" t="s">
        <v>87</v>
      </c>
      <c r="U2">
        <v>-0.8</v>
      </c>
      <c r="V2">
        <f t="shared" ref="V2:V29" ca="1" si="0">+E$4+E$5*U2+E$6*U2^2</f>
        <v>1.0275815132510592E-2</v>
      </c>
      <c r="AA2">
        <v>2</v>
      </c>
      <c r="AB2" t="s">
        <v>88</v>
      </c>
    </row>
    <row r="3" spans="1:28" x14ac:dyDescent="0.2">
      <c r="A3" t="s">
        <v>89</v>
      </c>
      <c r="B3" t="s">
        <v>90</v>
      </c>
      <c r="E3" s="83" t="s">
        <v>91</v>
      </c>
      <c r="F3" s="83" t="s">
        <v>92</v>
      </c>
      <c r="G3" s="83" t="s">
        <v>93</v>
      </c>
      <c r="H3" s="83" t="s">
        <v>94</v>
      </c>
      <c r="M3" s="81" t="s">
        <v>95</v>
      </c>
      <c r="N3" t="s">
        <v>96</v>
      </c>
      <c r="O3">
        <f ca="1">+F18*I18-H18*H18</f>
        <v>-1.1172747346727285</v>
      </c>
      <c r="P3" t="s">
        <v>97</v>
      </c>
      <c r="U3">
        <v>-0.75</v>
      </c>
      <c r="V3">
        <f t="shared" ca="1" si="0"/>
        <v>8.3772560052743934E-3</v>
      </c>
      <c r="AA3">
        <v>3</v>
      </c>
      <c r="AB3" t="s">
        <v>98</v>
      </c>
    </row>
    <row r="4" spans="1:28" x14ac:dyDescent="0.2">
      <c r="A4" t="s">
        <v>99</v>
      </c>
      <c r="B4" t="s">
        <v>100</v>
      </c>
      <c r="D4" s="84" t="s">
        <v>101</v>
      </c>
      <c r="E4" s="85">
        <f ca="1">(G18*O1-K18*O2+L18*O3)/O7</f>
        <v>2.8694337889027056E-4</v>
      </c>
      <c r="F4" s="86">
        <f ca="1">+E7/O7*O18</f>
        <v>1.1129044272187292E-3</v>
      </c>
      <c r="G4" s="87">
        <f>+B18</f>
        <v>1</v>
      </c>
      <c r="H4" s="88">
        <f ca="1">ABS(F4/E4)</f>
        <v>3.8784809446476642</v>
      </c>
      <c r="M4" s="81" t="s">
        <v>102</v>
      </c>
      <c r="N4" t="s">
        <v>103</v>
      </c>
      <c r="O4">
        <f ca="1">+C18*J18-H18*H18</f>
        <v>1.4746435802302362</v>
      </c>
      <c r="P4" t="s">
        <v>104</v>
      </c>
      <c r="U4">
        <v>-0.7</v>
      </c>
      <c r="V4">
        <f t="shared" ca="1" si="0"/>
        <v>6.6485974970561888E-3</v>
      </c>
      <c r="AA4">
        <v>4</v>
      </c>
      <c r="AB4" t="s">
        <v>105</v>
      </c>
    </row>
    <row r="5" spans="1:28" x14ac:dyDescent="0.2">
      <c r="A5" t="s">
        <v>106</v>
      </c>
      <c r="B5" s="89">
        <v>40323</v>
      </c>
      <c r="D5" s="90" t="s">
        <v>107</v>
      </c>
      <c r="E5" s="91">
        <f ca="1">+(-G18*O2+K18*O4-L18*O5)/O7</f>
        <v>1.4698009350853004E-2</v>
      </c>
      <c r="F5" s="92">
        <f ca="1">P18*E7/O7</f>
        <v>2.7419510126866463E-3</v>
      </c>
      <c r="G5" s="93">
        <f>+B18/A18</f>
        <v>1E-4</v>
      </c>
      <c r="H5" s="88">
        <f ca="1">ABS(F5/E5)</f>
        <v>0.18655254240449345</v>
      </c>
      <c r="M5" s="81" t="s">
        <v>108</v>
      </c>
      <c r="N5" t="s">
        <v>109</v>
      </c>
      <c r="O5">
        <f ca="1">+C18*I18-F18*H18</f>
        <v>-0.70072487301767628</v>
      </c>
      <c r="P5" t="s">
        <v>110</v>
      </c>
      <c r="U5">
        <v>-0.65</v>
      </c>
      <c r="V5">
        <f t="shared" ca="1" si="0"/>
        <v>5.0898396078559744E-3</v>
      </c>
      <c r="AA5">
        <v>5</v>
      </c>
      <c r="AB5" t="s">
        <v>111</v>
      </c>
    </row>
    <row r="6" spans="1:28" x14ac:dyDescent="0.2">
      <c r="B6"/>
      <c r="D6" s="94" t="s">
        <v>112</v>
      </c>
      <c r="E6" s="95">
        <f ca="1">+(G18*O3-K18*O5+L18*O6)/O7</f>
        <v>3.3980123803598002E-2</v>
      </c>
      <c r="F6" s="96">
        <f ca="1">Q18*E7/O7</f>
        <v>7.3082208454526964E-3</v>
      </c>
      <c r="G6" s="97">
        <f>+B18/A18^2</f>
        <v>1E-8</v>
      </c>
      <c r="H6" s="88">
        <f ca="1">ABS(F6/E6)</f>
        <v>0.21507340254831156</v>
      </c>
      <c r="M6" s="98" t="s">
        <v>113</v>
      </c>
      <c r="N6" s="99" t="s">
        <v>114</v>
      </c>
      <c r="O6" s="99">
        <f ca="1">+C18*H18-F18*F18</f>
        <v>12.946833739425001</v>
      </c>
      <c r="P6" t="s">
        <v>115</v>
      </c>
      <c r="U6">
        <v>-0.6</v>
      </c>
      <c r="V6">
        <f t="shared" ca="1" si="0"/>
        <v>3.7009823376737503E-3</v>
      </c>
      <c r="AA6">
        <v>6</v>
      </c>
      <c r="AB6" t="s">
        <v>116</v>
      </c>
    </row>
    <row r="7" spans="1:28" x14ac:dyDescent="0.2">
      <c r="B7"/>
      <c r="D7" s="100" t="s">
        <v>117</v>
      </c>
      <c r="E7" s="101">
        <f ca="1">SQRT(N18/(B15-3))</f>
        <v>3.0050586786444051E-3</v>
      </c>
      <c r="G7" s="102">
        <f>+B22</f>
        <v>9.0876746326102875E-3</v>
      </c>
      <c r="M7" s="81" t="s">
        <v>118</v>
      </c>
      <c r="N7" s="103" t="s">
        <v>119</v>
      </c>
      <c r="O7">
        <f ca="1">+C18*O1-F18*O2+H18*O3</f>
        <v>1.5246680254496445</v>
      </c>
      <c r="U7">
        <v>-0.55000000000000004</v>
      </c>
      <c r="V7">
        <f t="shared" ca="1" si="0"/>
        <v>2.4820256865095138E-3</v>
      </c>
      <c r="AA7">
        <v>7</v>
      </c>
      <c r="AB7" t="s">
        <v>120</v>
      </c>
    </row>
    <row r="8" spans="1:28" x14ac:dyDescent="0.2">
      <c r="A8" s="104">
        <v>21</v>
      </c>
      <c r="B8" t="s">
        <v>121</v>
      </c>
      <c r="C8" s="105">
        <v>21</v>
      </c>
      <c r="D8" s="100" t="s">
        <v>122</v>
      </c>
      <c r="E8"/>
      <c r="F8" s="106">
        <f ca="1">CORREL(INDIRECT(E12):INDIRECT(E13),INDIRECT(M12):INDIRECT(M13))</f>
        <v>0.62744088335485393</v>
      </c>
      <c r="G8" s="101"/>
      <c r="K8" s="102"/>
      <c r="N8" s="103"/>
      <c r="U8">
        <v>-0.5</v>
      </c>
      <c r="V8">
        <f t="shared" ca="1" si="0"/>
        <v>1.4329696543632685E-3</v>
      </c>
      <c r="AA8">
        <v>8</v>
      </c>
      <c r="AB8" t="s">
        <v>123</v>
      </c>
    </row>
    <row r="9" spans="1:28" x14ac:dyDescent="0.2">
      <c r="A9" s="104">
        <f>20+COUNT(A21:A1444)</f>
        <v>44</v>
      </c>
      <c r="B9" t="s">
        <v>124</v>
      </c>
      <c r="C9" s="105">
        <f>A9</f>
        <v>44</v>
      </c>
      <c r="E9" s="107">
        <f ca="1">E6*G6</f>
        <v>3.3980123803598004E-10</v>
      </c>
      <c r="F9" s="108">
        <f ca="1">H6</f>
        <v>0.21507340254831156</v>
      </c>
      <c r="G9" s="109">
        <f ca="1">F8</f>
        <v>0.62744088335485393</v>
      </c>
      <c r="K9" s="102"/>
      <c r="N9" s="103"/>
      <c r="U9">
        <v>-0.45</v>
      </c>
      <c r="V9">
        <f t="shared" ca="1" si="0"/>
        <v>5.5381424123501343E-4</v>
      </c>
      <c r="AA9">
        <v>9</v>
      </c>
      <c r="AB9" t="s">
        <v>51</v>
      </c>
    </row>
    <row r="10" spans="1:28" x14ac:dyDescent="0.2">
      <c r="A10" t="s">
        <v>12</v>
      </c>
      <c r="B10" s="2">
        <v>0.46279589999999998</v>
      </c>
      <c r="D10" t="s">
        <v>125</v>
      </c>
      <c r="E10">
        <f ca="1">2*E9*365.2422/B10</f>
        <v>5.3634767180515233E-7</v>
      </c>
      <c r="F10" t="s">
        <v>126</v>
      </c>
      <c r="U10">
        <v>-0.4</v>
      </c>
      <c r="V10">
        <f t="shared" ca="1" si="0"/>
        <v>-1.5544055287525053E-4</v>
      </c>
      <c r="AA10">
        <v>10</v>
      </c>
      <c r="AB10" t="s">
        <v>127</v>
      </c>
    </row>
    <row r="11" spans="1:28" x14ac:dyDescent="0.2">
      <c r="A11" s="110"/>
      <c r="B11" s="110"/>
      <c r="E11"/>
      <c r="U11">
        <v>-0.35</v>
      </c>
      <c r="V11">
        <f t="shared" ca="1" si="0"/>
        <v>-6.9479472796752598E-4</v>
      </c>
      <c r="AA11">
        <v>11</v>
      </c>
      <c r="AB11" t="s">
        <v>128</v>
      </c>
    </row>
    <row r="12" spans="1:28" x14ac:dyDescent="0.2">
      <c r="B12"/>
      <c r="C12" s="39" t="str">
        <f t="shared" ref="C12:Q13" si="1">C$15&amp;$C8</f>
        <v>C21</v>
      </c>
      <c r="D12" s="39" t="str">
        <f t="shared" si="1"/>
        <v>D21</v>
      </c>
      <c r="E12" s="39" t="str">
        <f t="shared" si="1"/>
        <v>E21</v>
      </c>
      <c r="F12" s="39" t="str">
        <f t="shared" si="1"/>
        <v>F21</v>
      </c>
      <c r="G12" s="39" t="str">
        <f t="shared" ref="G12:Q12" si="2">G15&amp;$C8</f>
        <v>G21</v>
      </c>
      <c r="H12" s="39" t="str">
        <f t="shared" si="2"/>
        <v>H21</v>
      </c>
      <c r="I12" s="39" t="str">
        <f t="shared" si="2"/>
        <v>I21</v>
      </c>
      <c r="J12" s="39" t="str">
        <f t="shared" si="2"/>
        <v>J21</v>
      </c>
      <c r="K12" s="39" t="str">
        <f t="shared" si="2"/>
        <v>K21</v>
      </c>
      <c r="L12" s="39" t="str">
        <f t="shared" si="2"/>
        <v>L21</v>
      </c>
      <c r="M12" s="39" t="str">
        <f t="shared" si="2"/>
        <v>M21</v>
      </c>
      <c r="N12" s="39" t="str">
        <f t="shared" si="2"/>
        <v>N21</v>
      </c>
      <c r="O12" s="39" t="str">
        <f t="shared" si="2"/>
        <v>O21</v>
      </c>
      <c r="P12" s="39" t="str">
        <f t="shared" si="2"/>
        <v>P21</v>
      </c>
      <c r="Q12" s="39" t="str">
        <f t="shared" si="2"/>
        <v>Q21</v>
      </c>
      <c r="U12">
        <v>-0.3</v>
      </c>
      <c r="V12">
        <f t="shared" ca="1" si="0"/>
        <v>-1.0642482840418103E-3</v>
      </c>
      <c r="AA12">
        <v>12</v>
      </c>
      <c r="AB12" t="s">
        <v>129</v>
      </c>
    </row>
    <row r="13" spans="1:28" x14ac:dyDescent="0.2">
      <c r="B13"/>
      <c r="C13" s="39" t="str">
        <f t="shared" si="1"/>
        <v>C44</v>
      </c>
      <c r="D13" s="39" t="str">
        <f t="shared" si="1"/>
        <v>D44</v>
      </c>
      <c r="E13" s="39" t="str">
        <f t="shared" si="1"/>
        <v>E44</v>
      </c>
      <c r="F13" s="39" t="str">
        <f t="shared" si="1"/>
        <v>F44</v>
      </c>
      <c r="G13" s="39" t="str">
        <f t="shared" si="1"/>
        <v>G44</v>
      </c>
      <c r="H13" s="39" t="str">
        <f t="shared" si="1"/>
        <v>H44</v>
      </c>
      <c r="I13" s="39" t="str">
        <f t="shared" si="1"/>
        <v>I44</v>
      </c>
      <c r="J13" s="39" t="str">
        <f t="shared" si="1"/>
        <v>J44</v>
      </c>
      <c r="K13" s="39" t="str">
        <f t="shared" si="1"/>
        <v>K44</v>
      </c>
      <c r="L13" s="39" t="str">
        <f t="shared" si="1"/>
        <v>L44</v>
      </c>
      <c r="M13" s="39" t="str">
        <f t="shared" si="1"/>
        <v>M44</v>
      </c>
      <c r="N13" s="39" t="str">
        <f t="shared" si="1"/>
        <v>N44</v>
      </c>
      <c r="O13" s="39" t="str">
        <f t="shared" si="1"/>
        <v>O44</v>
      </c>
      <c r="P13" s="39" t="str">
        <f t="shared" si="1"/>
        <v>P44</v>
      </c>
      <c r="Q13" s="39" t="str">
        <f t="shared" si="1"/>
        <v>Q44</v>
      </c>
      <c r="U13">
        <v>-0.25</v>
      </c>
      <c r="V13">
        <f t="shared" ca="1" si="0"/>
        <v>-1.2638012210981053E-3</v>
      </c>
      <c r="AA13">
        <v>13</v>
      </c>
      <c r="AB13" t="s">
        <v>130</v>
      </c>
    </row>
    <row r="14" spans="1:28" x14ac:dyDescent="0.2">
      <c r="B14"/>
      <c r="E14"/>
      <c r="O14" s="103"/>
      <c r="U14">
        <v>-0.19999999999999901</v>
      </c>
      <c r="V14">
        <f t="shared" ca="1" si="0"/>
        <v>-1.2934535391364089E-3</v>
      </c>
      <c r="AA14">
        <v>14</v>
      </c>
      <c r="AB14" t="s">
        <v>131</v>
      </c>
    </row>
    <row r="15" spans="1:28" x14ac:dyDescent="0.2">
      <c r="A15" s="25" t="s">
        <v>132</v>
      </c>
      <c r="B15" s="25">
        <f>C9-C8+1</f>
        <v>24</v>
      </c>
      <c r="C15" s="39" t="str">
        <f t="shared" ref="C15:Q15" si="3">VLOOKUP(C16,$AA1:$AB26,2,FALSE)</f>
        <v>C</v>
      </c>
      <c r="D15" s="39" t="str">
        <f t="shared" si="3"/>
        <v>D</v>
      </c>
      <c r="E15" s="39" t="str">
        <f t="shared" si="3"/>
        <v>E</v>
      </c>
      <c r="F15" s="39" t="str">
        <f t="shared" si="3"/>
        <v>F</v>
      </c>
      <c r="G15" s="39" t="str">
        <f t="shared" si="3"/>
        <v>G</v>
      </c>
      <c r="H15" s="39" t="str">
        <f t="shared" si="3"/>
        <v>H</v>
      </c>
      <c r="I15" s="39" t="str">
        <f t="shared" si="3"/>
        <v>I</v>
      </c>
      <c r="J15" s="39" t="str">
        <f t="shared" si="3"/>
        <v>J</v>
      </c>
      <c r="K15" s="39" t="str">
        <f t="shared" si="3"/>
        <v>K</v>
      </c>
      <c r="L15" s="39" t="str">
        <f t="shared" si="3"/>
        <v>L</v>
      </c>
      <c r="M15" s="39" t="str">
        <f t="shared" si="3"/>
        <v>M</v>
      </c>
      <c r="N15" s="39" t="str">
        <f t="shared" si="3"/>
        <v>N</v>
      </c>
      <c r="O15" s="39" t="str">
        <f t="shared" si="3"/>
        <v>O</v>
      </c>
      <c r="P15" s="39" t="str">
        <f t="shared" si="3"/>
        <v>P</v>
      </c>
      <c r="Q15" s="39" t="str">
        <f t="shared" si="3"/>
        <v>Q</v>
      </c>
      <c r="U15">
        <v>-0.149999999999999</v>
      </c>
      <c r="V15">
        <f t="shared" ca="1" si="0"/>
        <v>-1.1532052381567209E-3</v>
      </c>
      <c r="AA15">
        <v>15</v>
      </c>
      <c r="AB15" t="s">
        <v>133</v>
      </c>
    </row>
    <row r="16" spans="1:28" x14ac:dyDescent="0.2">
      <c r="A16" s="39"/>
      <c r="B16" s="110"/>
      <c r="C16" s="39">
        <f>COLUMN()</f>
        <v>3</v>
      </c>
      <c r="D16" s="39">
        <f>COLUMN()</f>
        <v>4</v>
      </c>
      <c r="E16" s="39">
        <f>COLUMN()</f>
        <v>5</v>
      </c>
      <c r="F16" s="39">
        <f>COLUMN()</f>
        <v>6</v>
      </c>
      <c r="G16" s="39">
        <f>COLUMN()</f>
        <v>7</v>
      </c>
      <c r="H16" s="39">
        <f>COLUMN()</f>
        <v>8</v>
      </c>
      <c r="I16" s="39">
        <f>COLUMN()</f>
        <v>9</v>
      </c>
      <c r="J16" s="39">
        <f>COLUMN()</f>
        <v>10</v>
      </c>
      <c r="K16" s="39">
        <f>COLUMN()</f>
        <v>11</v>
      </c>
      <c r="L16" s="39">
        <f>COLUMN()</f>
        <v>12</v>
      </c>
      <c r="M16" s="39">
        <f>COLUMN()</f>
        <v>13</v>
      </c>
      <c r="N16" s="39">
        <f>COLUMN()</f>
        <v>14</v>
      </c>
      <c r="O16" s="39">
        <f>COLUMN()</f>
        <v>15</v>
      </c>
      <c r="P16" s="39">
        <f>COLUMN()</f>
        <v>16</v>
      </c>
      <c r="Q16" s="39">
        <f>COLUMN()</f>
        <v>17</v>
      </c>
      <c r="U16">
        <v>-9.9999999999999103E-2</v>
      </c>
      <c r="V16">
        <f t="shared" ca="1" si="0"/>
        <v>-8.4305631815904274E-4</v>
      </c>
      <c r="AA16">
        <v>16</v>
      </c>
      <c r="AB16" t="s">
        <v>134</v>
      </c>
    </row>
    <row r="17" spans="1:28" x14ac:dyDescent="0.2">
      <c r="A17" s="25" t="s">
        <v>135</v>
      </c>
      <c r="B17"/>
      <c r="E17"/>
      <c r="U17">
        <v>-4.9999999999998997E-2</v>
      </c>
      <c r="V17">
        <f t="shared" ca="1" si="0"/>
        <v>-3.6300677914337333E-4</v>
      </c>
      <c r="AA17">
        <v>17</v>
      </c>
      <c r="AB17" t="s">
        <v>136</v>
      </c>
    </row>
    <row r="18" spans="1:28" x14ac:dyDescent="0.2">
      <c r="A18" s="111">
        <v>10000</v>
      </c>
      <c r="B18" s="111">
        <v>1</v>
      </c>
      <c r="C18">
        <f ca="1">SUM(INDIRECT(C12):INDIRECT(C13))</f>
        <v>12.200000000000001</v>
      </c>
      <c r="D18" s="112">
        <f ca="1">SUM(INDIRECT(D12):INDIRECT(D13))</f>
        <v>-6.2914500000000002</v>
      </c>
      <c r="E18" s="112">
        <f ca="1">SUM(INDIRECT(E12):INDIRECT(E13))</f>
        <v>0.1223336911862134</v>
      </c>
      <c r="F18" s="25">
        <f ca="1">SUM(INDIRECT(F12):INDIRECT(F13))</f>
        <v>-0.41159500000000027</v>
      </c>
      <c r="G18" s="25">
        <f ca="1">SUM(INDIRECT(G12):INDIRECT(G13))</f>
        <v>3.3983180522045589E-2</v>
      </c>
      <c r="H18" s="25">
        <f ca="1">SUM(INDIRECT(H12):INDIRECT(H13))</f>
        <v>1.0751019822500001</v>
      </c>
      <c r="I18" s="25">
        <f ca="1">SUM(INDIRECT(I12):INDIRECT(I13))</f>
        <v>-9.3707497819825028E-2</v>
      </c>
      <c r="J18" s="25">
        <f ca="1">SUM(INDIRECT(J12):INDIRECT(J13))</f>
        <v>0.21561375839902586</v>
      </c>
      <c r="K18" s="25">
        <f ca="1">SUM(INDIRECT(K12):INDIRECT(K13))</f>
        <v>1.2499562150953717E-2</v>
      </c>
      <c r="L18" s="25">
        <f ca="1">SUM(INDIRECT(L12):INDIRECT(L13))</f>
        <v>6.2577619203955858E-3</v>
      </c>
      <c r="N18">
        <f ca="1">SUM(INDIRECT(N12):INDIRECT(N13))</f>
        <v>1.8963793090401722E-4</v>
      </c>
      <c r="O18">
        <f ca="1">SQRT(SUM(INDIRECT(O12):INDIRECT(O13)))</f>
        <v>0.56465113564011526</v>
      </c>
      <c r="P18">
        <f ca="1">SQRT(SUM(INDIRECT(P12):INDIRECT(P13)))</f>
        <v>1.3911758416239888</v>
      </c>
      <c r="Q18">
        <f ca="1">SQRT(SUM(INDIRECT(Q12):INDIRECT(Q13)))</f>
        <v>3.707951104306813</v>
      </c>
      <c r="U18">
        <v>0</v>
      </c>
      <c r="V18">
        <f t="shared" ca="1" si="0"/>
        <v>2.8694337889027056E-4</v>
      </c>
      <c r="AA18">
        <v>18</v>
      </c>
      <c r="AB18" t="s">
        <v>68</v>
      </c>
    </row>
    <row r="19" spans="1:28" x14ac:dyDescent="0.2">
      <c r="A19" s="113" t="s">
        <v>137</v>
      </c>
      <c r="B19"/>
      <c r="E19"/>
      <c r="F19" s="114" t="s">
        <v>138</v>
      </c>
      <c r="G19" s="114" t="s">
        <v>139</v>
      </c>
      <c r="H19" s="114" t="s">
        <v>140</v>
      </c>
      <c r="I19" s="114" t="s">
        <v>141</v>
      </c>
      <c r="J19" s="114" t="s">
        <v>142</v>
      </c>
      <c r="K19" s="114" t="s">
        <v>143</v>
      </c>
      <c r="L19" s="114" t="s">
        <v>144</v>
      </c>
      <c r="M19" s="115"/>
      <c r="N19" s="115"/>
      <c r="O19" s="115"/>
      <c r="P19" s="115"/>
      <c r="Q19" s="115"/>
      <c r="U19">
        <v>5.0000000000000898E-2</v>
      </c>
      <c r="V19">
        <f t="shared" ca="1" si="0"/>
        <v>1.106794155941932E-3</v>
      </c>
      <c r="AA19">
        <v>19</v>
      </c>
      <c r="AB19" t="s">
        <v>145</v>
      </c>
    </row>
    <row r="20" spans="1:28" ht="14.25" x14ac:dyDescent="0.2">
      <c r="A20" s="4" t="s">
        <v>82</v>
      </c>
      <c r="B20" s="4" t="s">
        <v>146</v>
      </c>
      <c r="C20" s="4" t="s">
        <v>147</v>
      </c>
      <c r="D20" s="4" t="s">
        <v>82</v>
      </c>
      <c r="E20" s="4" t="s">
        <v>146</v>
      </c>
      <c r="F20" s="4" t="s">
        <v>148</v>
      </c>
      <c r="G20" s="4" t="s">
        <v>149</v>
      </c>
      <c r="H20" s="4" t="s">
        <v>150</v>
      </c>
      <c r="I20" s="4" t="s">
        <v>151</v>
      </c>
      <c r="J20" s="4" t="s">
        <v>152</v>
      </c>
      <c r="K20" s="35" t="s">
        <v>153</v>
      </c>
      <c r="L20" s="4" t="s">
        <v>154</v>
      </c>
      <c r="M20" s="82" t="s">
        <v>83</v>
      </c>
      <c r="N20" s="35" t="s">
        <v>155</v>
      </c>
      <c r="O20" s="35" t="s">
        <v>156</v>
      </c>
      <c r="P20" s="35" t="s">
        <v>157</v>
      </c>
      <c r="Q20" s="35" t="s">
        <v>158</v>
      </c>
      <c r="R20" s="116" t="s">
        <v>159</v>
      </c>
      <c r="U20">
        <v>0.100000000000001</v>
      </c>
      <c r="V20">
        <f t="shared" ca="1" si="0"/>
        <v>2.0965455520115727E-3</v>
      </c>
      <c r="AA20">
        <v>20</v>
      </c>
      <c r="AB20" t="s">
        <v>160</v>
      </c>
    </row>
    <row r="21" spans="1:28" x14ac:dyDescent="0.2">
      <c r="A21" s="117">
        <v>-7233</v>
      </c>
      <c r="B21" s="117">
        <v>9.9281746297492646E-3</v>
      </c>
      <c r="C21" s="118">
        <v>0.05</v>
      </c>
      <c r="D21" s="119">
        <f>A21/A$18</f>
        <v>-0.72330000000000005</v>
      </c>
      <c r="E21" s="119">
        <f>B21/B$18</f>
        <v>9.9281746297492646E-3</v>
      </c>
      <c r="F21" s="28">
        <f>$C21*D21</f>
        <v>-3.6165000000000003E-2</v>
      </c>
      <c r="G21" s="28">
        <f>$C21*E21</f>
        <v>4.9640873148746321E-4</v>
      </c>
      <c r="H21" s="28">
        <f>C21*D21*D21</f>
        <v>2.6158144500000004E-2</v>
      </c>
      <c r="I21" s="28">
        <f>C21*D21*D21*D21</f>
        <v>-1.8920185916850005E-2</v>
      </c>
      <c r="J21" s="28">
        <f>C21*D21*D21*D21*D21</f>
        <v>1.3684970473657609E-2</v>
      </c>
      <c r="K21" s="28">
        <f>C21*E21*D21</f>
        <v>-3.5905243548488215E-4</v>
      </c>
      <c r="L21" s="28">
        <f>C21*E21*D21*D21</f>
        <v>2.5970262658621526E-4</v>
      </c>
      <c r="M21" s="28">
        <f t="shared" ref="M21:M84" ca="1" si="4">+E$4+E$5*D21+E$6*D21^2</f>
        <v>7.4330129870664174E-3</v>
      </c>
      <c r="N21" s="28">
        <f ca="1">C21*(M21-E21)^2</f>
        <v>3.112915811557882E-7</v>
      </c>
      <c r="O21" s="11">
        <f ca="1">(C21*O$1-O$2*F21+O$3*H21)^2</f>
        <v>3.1119024786893597E-4</v>
      </c>
      <c r="P21" s="28">
        <f ca="1">(-C21*O$2+O$4*F21-O$5*H21)^2</f>
        <v>1.2674170449685196E-3</v>
      </c>
      <c r="Q21" s="28">
        <f ca="1">+(C21*O$3-F21*O$5+H21*O$6)^2</f>
        <v>6.62854950680343E-2</v>
      </c>
      <c r="R21">
        <f t="shared" ref="R21:R84" ca="1" si="5">+E21-M21</f>
        <v>2.4951616426828471E-3</v>
      </c>
      <c r="U21">
        <v>0.15000000000000099</v>
      </c>
      <c r="V21">
        <f t="shared" ca="1" si="0"/>
        <v>3.2561975670992011E-3</v>
      </c>
      <c r="AA21">
        <v>21</v>
      </c>
      <c r="AB21" t="s">
        <v>161</v>
      </c>
    </row>
    <row r="22" spans="1:28" x14ac:dyDescent="0.2">
      <c r="A22" s="117">
        <v>-7061.5</v>
      </c>
      <c r="B22" s="117">
        <v>9.0876746326102875E-3</v>
      </c>
      <c r="C22" s="117">
        <v>0.05</v>
      </c>
      <c r="D22" s="119">
        <f t="shared" ref="D22:E85" si="6">A22/A$18</f>
        <v>-0.70615000000000006</v>
      </c>
      <c r="E22" s="119">
        <f t="shared" si="6"/>
        <v>9.0876746326102875E-3</v>
      </c>
      <c r="F22" s="28">
        <f t="shared" ref="F22:G85" si="7">$C22*D22</f>
        <v>-3.5307500000000006E-2</v>
      </c>
      <c r="G22" s="28">
        <f t="shared" si="7"/>
        <v>4.5438373163051441E-4</v>
      </c>
      <c r="H22" s="28">
        <f t="shared" ref="H22:H85" si="8">C22*D22*D22</f>
        <v>2.4932391125000005E-2</v>
      </c>
      <c r="I22" s="28">
        <f t="shared" ref="I22:I85" si="9">C22*D22*D22*D22</f>
        <v>-1.7606007992918754E-2</v>
      </c>
      <c r="J22" s="28">
        <f t="shared" ref="J22:J85" si="10">C22*D22*D22*D22*D22</f>
        <v>1.2432482544199579E-2</v>
      </c>
      <c r="K22" s="28">
        <f t="shared" ref="K22:K85" si="11">C22*E22*D22</f>
        <v>-3.2086307209088779E-4</v>
      </c>
      <c r="L22" s="28">
        <f t="shared" ref="L22:L85" si="12">C22*E22*D22*D22</f>
        <v>2.2657745835698043E-4</v>
      </c>
      <c r="M22" s="28">
        <f t="shared" ca="1" si="4"/>
        <v>6.8520588187299843E-3</v>
      </c>
      <c r="N22" s="28">
        <f t="shared" ref="N22:N85" ca="1" si="13">C22*(M22-E22)^2</f>
        <v>2.4989890336358452E-7</v>
      </c>
      <c r="O22" s="11">
        <f t="shared" ref="O22:O85" ca="1" si="14">(C22*O$1-O$2*F22+O$3*H22)^2</f>
        <v>2.6508306128515381E-4</v>
      </c>
      <c r="P22" s="28">
        <f t="shared" ref="P22:P85" ca="1" si="15">(-C22*O$2+O$4*F22-O$5*H22)^2</f>
        <v>1.2387028204846216E-3</v>
      </c>
      <c r="Q22" s="28">
        <f t="shared" ref="Q22:Q85" ca="1" si="16">+(C22*O$3-F22*O$5+H22*O$6)^2</f>
        <v>5.8656452597060614E-2</v>
      </c>
      <c r="R22">
        <f t="shared" ca="1" si="5"/>
        <v>2.2356158138803033E-3</v>
      </c>
      <c r="U22">
        <v>0.2</v>
      </c>
      <c r="V22">
        <f t="shared" ca="1" si="0"/>
        <v>4.585750201204792E-3</v>
      </c>
      <c r="AA22">
        <v>22</v>
      </c>
      <c r="AB22" t="s">
        <v>60</v>
      </c>
    </row>
    <row r="23" spans="1:28" x14ac:dyDescent="0.2">
      <c r="A23" s="117">
        <v>-6798.5</v>
      </c>
      <c r="B23" s="117">
        <v>2.7366674636141397E-2</v>
      </c>
      <c r="C23" s="117">
        <v>0.05</v>
      </c>
      <c r="D23" s="119">
        <f t="shared" si="6"/>
        <v>-0.67984999999999995</v>
      </c>
      <c r="E23" s="119">
        <f t="shared" si="6"/>
        <v>2.7366674636141397E-2</v>
      </c>
      <c r="F23" s="28">
        <f t="shared" si="7"/>
        <v>-3.3992500000000002E-2</v>
      </c>
      <c r="G23" s="28">
        <f t="shared" si="7"/>
        <v>1.36833373180707E-3</v>
      </c>
      <c r="H23" s="28">
        <f t="shared" si="8"/>
        <v>2.3109801124999999E-2</v>
      </c>
      <c r="I23" s="28">
        <f t="shared" si="9"/>
        <v>-1.5711198294831249E-2</v>
      </c>
      <c r="J23" s="28">
        <f t="shared" si="10"/>
        <v>1.0681258160741024E-2</v>
      </c>
      <c r="K23" s="28">
        <f t="shared" si="11"/>
        <v>-9.3026168756903647E-4</v>
      </c>
      <c r="L23" s="28">
        <f t="shared" si="12"/>
        <v>6.3243840829380938E-4</v>
      </c>
      <c r="M23" s="28">
        <f t="shared" ca="1" si="4"/>
        <v>5.9999797877934198E-3</v>
      </c>
      <c r="N23" s="28">
        <f t="shared" ca="1" si="13"/>
        <v>2.2826782437120999E-5</v>
      </c>
      <c r="O23" s="11">
        <f t="shared" ca="1" si="14"/>
        <v>2.0337090953696679E-4</v>
      </c>
      <c r="P23" s="28">
        <f t="shared" ca="1" si="15"/>
        <v>1.192541075561862E-3</v>
      </c>
      <c r="Q23" s="28">
        <f t="shared" ca="1" si="16"/>
        <v>4.818711003045234E-2</v>
      </c>
      <c r="R23">
        <f t="shared" ca="1" si="5"/>
        <v>2.1366694848347977E-2</v>
      </c>
      <c r="U23">
        <v>0.25</v>
      </c>
      <c r="V23">
        <f t="shared" ca="1" si="0"/>
        <v>6.0852034543283969E-3</v>
      </c>
      <c r="AA23">
        <v>23</v>
      </c>
      <c r="AB23" t="s">
        <v>162</v>
      </c>
    </row>
    <row r="24" spans="1:28" x14ac:dyDescent="0.2">
      <c r="A24" s="117">
        <v>-6788.5</v>
      </c>
      <c r="B24" s="117">
        <v>2.7396674631745555E-2</v>
      </c>
      <c r="C24" s="117">
        <v>0.05</v>
      </c>
      <c r="D24" s="119">
        <f t="shared" si="6"/>
        <v>-0.67884999999999995</v>
      </c>
      <c r="E24" s="119">
        <f t="shared" si="6"/>
        <v>2.7396674631745555E-2</v>
      </c>
      <c r="F24" s="28">
        <f t="shared" si="7"/>
        <v>-3.39425E-2</v>
      </c>
      <c r="G24" s="28">
        <f t="shared" si="7"/>
        <v>1.3698337315872777E-3</v>
      </c>
      <c r="H24" s="28">
        <f t="shared" si="8"/>
        <v>2.3041866124999998E-2</v>
      </c>
      <c r="I24" s="28">
        <f t="shared" si="9"/>
        <v>-1.5641970818956248E-2</v>
      </c>
      <c r="J24" s="28">
        <f t="shared" si="10"/>
        <v>1.0618551890448448E-2</v>
      </c>
      <c r="K24" s="28">
        <f t="shared" si="11"/>
        <v>-9.2991162868802347E-4</v>
      </c>
      <c r="L24" s="28">
        <f t="shared" si="12"/>
        <v>6.3127050913486466E-4</v>
      </c>
      <c r="M24" s="28">
        <f t="shared" ca="1" si="4"/>
        <v>5.9685090029323283E-3</v>
      </c>
      <c r="N24" s="28">
        <f t="shared" ca="1" si="13"/>
        <v>2.2958314110792626E-5</v>
      </c>
      <c r="O24" s="11">
        <f t="shared" ca="1" si="14"/>
        <v>2.012288415181098E-4</v>
      </c>
      <c r="P24" s="28">
        <f t="shared" ca="1" si="15"/>
        <v>1.1907371619557252E-3</v>
      </c>
      <c r="Q24" s="28">
        <f t="shared" ca="1" si="16"/>
        <v>4.7817058298018335E-2</v>
      </c>
      <c r="R24">
        <f t="shared" ca="1" si="5"/>
        <v>2.1428165628813226E-2</v>
      </c>
      <c r="U24">
        <v>0.3</v>
      </c>
      <c r="V24">
        <f t="shared" ca="1" si="0"/>
        <v>7.7545573264699913E-3</v>
      </c>
      <c r="AA24">
        <v>24</v>
      </c>
      <c r="AB24" t="s">
        <v>82</v>
      </c>
    </row>
    <row r="25" spans="1:28" x14ac:dyDescent="0.2">
      <c r="A25" s="117">
        <v>-5750</v>
      </c>
      <c r="B25" s="117">
        <v>1.0067174633149989E-2</v>
      </c>
      <c r="C25" s="117">
        <v>0.05</v>
      </c>
      <c r="D25" s="119">
        <f t="shared" si="6"/>
        <v>-0.57499999999999996</v>
      </c>
      <c r="E25" s="119">
        <f t="shared" si="6"/>
        <v>1.0067174633149989E-2</v>
      </c>
      <c r="F25" s="28">
        <f t="shared" si="7"/>
        <v>-2.8749999999999998E-2</v>
      </c>
      <c r="G25" s="28">
        <f t="shared" si="7"/>
        <v>5.0335873165749943E-4</v>
      </c>
      <c r="H25" s="28">
        <f t="shared" si="8"/>
        <v>1.6531249999999997E-2</v>
      </c>
      <c r="I25" s="28">
        <f t="shared" si="9"/>
        <v>-9.5054687499999974E-3</v>
      </c>
      <c r="J25" s="28">
        <f t="shared" si="10"/>
        <v>5.4656445312499984E-3</v>
      </c>
      <c r="K25" s="28">
        <f t="shared" si="11"/>
        <v>-2.8943127070306217E-4</v>
      </c>
      <c r="L25" s="28">
        <f t="shared" si="12"/>
        <v>1.6642298065426073E-4</v>
      </c>
      <c r="M25" s="28">
        <f t="shared" ca="1" si="4"/>
        <v>3.0702664347143829E-3</v>
      </c>
      <c r="N25" s="28">
        <f t="shared" ca="1" si="13"/>
        <v>2.4478362168667703E-6</v>
      </c>
      <c r="O25" s="11">
        <f t="shared" ca="1" si="14"/>
        <v>4.863215798241314E-5</v>
      </c>
      <c r="P25" s="28">
        <f t="shared" ca="1" si="15"/>
        <v>9.8672150045617181E-4</v>
      </c>
      <c r="Q25" s="28">
        <f t="shared" ca="1" si="16"/>
        <v>1.9048904400181896E-2</v>
      </c>
      <c r="R25">
        <f t="shared" ca="1" si="5"/>
        <v>6.9969081984356061E-3</v>
      </c>
      <c r="U25">
        <v>0.35</v>
      </c>
      <c r="V25">
        <f t="shared" ca="1" si="0"/>
        <v>9.5938118176295759E-3</v>
      </c>
      <c r="AA25">
        <v>25</v>
      </c>
      <c r="AB25" t="s">
        <v>146</v>
      </c>
    </row>
    <row r="26" spans="1:28" x14ac:dyDescent="0.2">
      <c r="A26" s="117">
        <v>-5632.5</v>
      </c>
      <c r="B26" s="117">
        <v>1.5344674626248889E-2</v>
      </c>
      <c r="C26" s="117">
        <v>0.05</v>
      </c>
      <c r="D26" s="119">
        <f t="shared" si="6"/>
        <v>-0.56325000000000003</v>
      </c>
      <c r="E26" s="119">
        <f t="shared" si="6"/>
        <v>1.5344674626248889E-2</v>
      </c>
      <c r="F26" s="28">
        <f t="shared" si="7"/>
        <v>-2.8162500000000004E-2</v>
      </c>
      <c r="G26" s="28">
        <f t="shared" si="7"/>
        <v>7.672337313124445E-4</v>
      </c>
      <c r="H26" s="28">
        <f t="shared" si="8"/>
        <v>1.5862528125000004E-2</v>
      </c>
      <c r="I26" s="28">
        <f t="shared" si="9"/>
        <v>-8.9345689664062523E-3</v>
      </c>
      <c r="J26" s="28">
        <f t="shared" si="10"/>
        <v>5.0323959703283214E-3</v>
      </c>
      <c r="K26" s="28">
        <f t="shared" si="11"/>
        <v>-4.321443991617344E-4</v>
      </c>
      <c r="L26" s="28">
        <f t="shared" si="12"/>
        <v>2.4340533282784691E-4</v>
      </c>
      <c r="M26" s="28">
        <f t="shared" ca="1" si="4"/>
        <v>2.7885030025334243E-3</v>
      </c>
      <c r="N26" s="28">
        <f t="shared" ca="1" si="13"/>
        <v>7.8828722922098721E-6</v>
      </c>
      <c r="O26" s="11">
        <f t="shared" ca="1" si="14"/>
        <v>3.885751670859608E-5</v>
      </c>
      <c r="P26" s="28">
        <f t="shared" ca="1" si="15"/>
        <v>9.6189055167740186E-4</v>
      </c>
      <c r="Q26" s="28">
        <f t="shared" ca="1" si="16"/>
        <v>1.6840671631807431E-2</v>
      </c>
      <c r="R26">
        <f t="shared" ca="1" si="5"/>
        <v>1.2556171623715464E-2</v>
      </c>
      <c r="U26">
        <v>0.4</v>
      </c>
      <c r="V26">
        <f t="shared" ca="1" si="0"/>
        <v>1.1602966927807153E-2</v>
      </c>
      <c r="AA26">
        <v>26</v>
      </c>
      <c r="AB26" t="s">
        <v>163</v>
      </c>
    </row>
    <row r="27" spans="1:28" x14ac:dyDescent="0.2">
      <c r="A27" s="117">
        <v>-4800</v>
      </c>
      <c r="B27" s="117">
        <v>-4.6828253689454868E-3</v>
      </c>
      <c r="C27" s="117">
        <v>0.05</v>
      </c>
      <c r="D27" s="119">
        <f t="shared" si="6"/>
        <v>-0.48</v>
      </c>
      <c r="E27" s="119">
        <f t="shared" si="6"/>
        <v>-4.6828253689454868E-3</v>
      </c>
      <c r="F27" s="28">
        <f t="shared" si="7"/>
        <v>-2.4E-2</v>
      </c>
      <c r="G27" s="28">
        <f t="shared" si="7"/>
        <v>-2.3414126844727436E-4</v>
      </c>
      <c r="H27" s="28">
        <f t="shared" si="8"/>
        <v>1.1519999999999999E-2</v>
      </c>
      <c r="I27" s="28">
        <f t="shared" si="9"/>
        <v>-5.5295999999999991E-3</v>
      </c>
      <c r="J27" s="28">
        <f t="shared" si="10"/>
        <v>2.6542079999999995E-3</v>
      </c>
      <c r="K27" s="28">
        <f t="shared" si="11"/>
        <v>1.1238780885469169E-4</v>
      </c>
      <c r="L27" s="28">
        <f t="shared" si="12"/>
        <v>-5.3946148250252008E-5</v>
      </c>
      <c r="M27" s="28">
        <f t="shared" ca="1" si="4"/>
        <v>1.0609194148298081E-3</v>
      </c>
      <c r="N27" s="28">
        <f t="shared" ca="1" si="13"/>
        <v>1.6495302070572957E-6</v>
      </c>
      <c r="O27" s="11">
        <f t="shared" ca="1" si="14"/>
        <v>2.0498537296237282E-6</v>
      </c>
      <c r="P27" s="28">
        <f t="shared" ca="1" si="15"/>
        <v>7.7947469172419512E-4</v>
      </c>
      <c r="Q27" s="28">
        <f t="shared" ca="1" si="16"/>
        <v>5.8471089513590568E-3</v>
      </c>
      <c r="R27">
        <f t="shared" ca="1" si="5"/>
        <v>-5.7437447837752949E-3</v>
      </c>
      <c r="U27">
        <v>0.45</v>
      </c>
      <c r="V27">
        <f t="shared" ca="1" si="0"/>
        <v>1.3782022657002718E-2</v>
      </c>
    </row>
    <row r="28" spans="1:28" x14ac:dyDescent="0.2">
      <c r="A28" s="117">
        <v>-4726</v>
      </c>
      <c r="B28" s="117">
        <v>-3.8408253676607274E-3</v>
      </c>
      <c r="C28" s="117">
        <v>0.05</v>
      </c>
      <c r="D28" s="119">
        <f t="shared" si="6"/>
        <v>-0.47260000000000002</v>
      </c>
      <c r="E28" s="119">
        <f t="shared" si="6"/>
        <v>-3.8408253676607274E-3</v>
      </c>
      <c r="F28" s="28">
        <f t="shared" si="7"/>
        <v>-2.3630000000000002E-2</v>
      </c>
      <c r="G28" s="28">
        <f t="shared" si="7"/>
        <v>-1.9204126838303639E-4</v>
      </c>
      <c r="H28" s="28">
        <f t="shared" si="8"/>
        <v>1.1167538000000001E-2</v>
      </c>
      <c r="I28" s="28">
        <f t="shared" si="9"/>
        <v>-5.2777784588000009E-3</v>
      </c>
      <c r="J28" s="28">
        <f t="shared" si="10"/>
        <v>2.4942780996288806E-3</v>
      </c>
      <c r="K28" s="28">
        <f t="shared" si="11"/>
        <v>9.0758703437823006E-5</v>
      </c>
      <c r="L28" s="28">
        <f t="shared" si="12"/>
        <v>-4.2892563244715152E-5</v>
      </c>
      <c r="M28" s="28">
        <f t="shared" ca="1" si="4"/>
        <v>9.3015063610484526E-4</v>
      </c>
      <c r="N28" s="28">
        <f t="shared" ca="1" si="13"/>
        <v>1.1381106014253458E-6</v>
      </c>
      <c r="O28" s="11">
        <f t="shared" ca="1" si="14"/>
        <v>1.0865435133635657E-6</v>
      </c>
      <c r="P28" s="28">
        <f t="shared" ca="1" si="15"/>
        <v>7.6288841535625642E-4</v>
      </c>
      <c r="Q28" s="28">
        <f t="shared" ca="1" si="16"/>
        <v>5.2074108598131495E-3</v>
      </c>
      <c r="R28">
        <f t="shared" ca="1" si="5"/>
        <v>-4.7709760037655726E-3</v>
      </c>
      <c r="U28">
        <v>0.5</v>
      </c>
      <c r="V28">
        <f t="shared" ca="1" si="0"/>
        <v>1.6130979005216272E-2</v>
      </c>
    </row>
    <row r="29" spans="1:28" x14ac:dyDescent="0.2">
      <c r="A29" s="117">
        <v>-4722.5</v>
      </c>
      <c r="B29" s="117">
        <v>1.374674633552786E-3</v>
      </c>
      <c r="C29" s="117">
        <v>0.05</v>
      </c>
      <c r="D29" s="119">
        <f t="shared" si="6"/>
        <v>-0.47225</v>
      </c>
      <c r="E29" s="119">
        <f t="shared" si="6"/>
        <v>1.374674633552786E-3</v>
      </c>
      <c r="F29" s="28">
        <f t="shared" si="7"/>
        <v>-2.3612500000000002E-2</v>
      </c>
      <c r="G29" s="28">
        <f t="shared" si="7"/>
        <v>6.8733731677639301E-5</v>
      </c>
      <c r="H29" s="28">
        <f t="shared" si="8"/>
        <v>1.1151003125000001E-2</v>
      </c>
      <c r="I29" s="28">
        <f t="shared" si="9"/>
        <v>-5.2660612257812503E-3</v>
      </c>
      <c r="J29" s="28">
        <f t="shared" si="10"/>
        <v>2.4868974138751955E-3</v>
      </c>
      <c r="K29" s="28">
        <f t="shared" si="11"/>
        <v>-3.2459504784765157E-5</v>
      </c>
      <c r="L29" s="28">
        <f t="shared" si="12"/>
        <v>1.5329001134605344E-5</v>
      </c>
      <c r="M29" s="28">
        <f t="shared" ca="1" si="4"/>
        <v>9.2405779738610316E-4</v>
      </c>
      <c r="N29" s="28">
        <f t="shared" ca="1" si="13"/>
        <v>1.0152776651843553E-8</v>
      </c>
      <c r="O29" s="11">
        <f t="shared" ca="1" si="14"/>
        <v>1.0488012389187337E-6</v>
      </c>
      <c r="P29" s="28">
        <f t="shared" ca="1" si="15"/>
        <v>7.6210309988356364E-4</v>
      </c>
      <c r="Q29" s="28">
        <f t="shared" ca="1" si="16"/>
        <v>5.1783251731581416E-3</v>
      </c>
      <c r="R29">
        <f t="shared" ca="1" si="5"/>
        <v>4.5061683616668281E-4</v>
      </c>
      <c r="U29">
        <v>0.55000000000000004</v>
      </c>
      <c r="V29">
        <f t="shared" ca="1" si="0"/>
        <v>1.864983597244782E-2</v>
      </c>
    </row>
    <row r="30" spans="1:28" x14ac:dyDescent="0.2">
      <c r="A30" s="117">
        <v>-4662</v>
      </c>
      <c r="B30" s="117">
        <v>-2.8288253670325503E-3</v>
      </c>
      <c r="C30" s="117">
        <v>0.1</v>
      </c>
      <c r="D30" s="119">
        <f t="shared" si="6"/>
        <v>-0.4662</v>
      </c>
      <c r="E30" s="119">
        <f t="shared" si="6"/>
        <v>-2.8288253670325503E-3</v>
      </c>
      <c r="F30" s="28">
        <f t="shared" si="7"/>
        <v>-4.6620000000000002E-2</v>
      </c>
      <c r="G30" s="28">
        <f t="shared" si="7"/>
        <v>-2.8288253670325506E-4</v>
      </c>
      <c r="H30" s="28">
        <f t="shared" si="8"/>
        <v>2.1734244E-2</v>
      </c>
      <c r="I30" s="28">
        <f t="shared" si="9"/>
        <v>-1.0132504552800001E-2</v>
      </c>
      <c r="J30" s="28">
        <f t="shared" si="10"/>
        <v>4.7237736225153601E-3</v>
      </c>
      <c r="K30" s="28">
        <f t="shared" si="11"/>
        <v>1.318798386110575E-4</v>
      </c>
      <c r="L30" s="28">
        <f t="shared" si="12"/>
        <v>-6.1482380760475008E-5</v>
      </c>
      <c r="M30" s="28">
        <f t="shared" ca="1" si="4"/>
        <v>8.2005443849867028E-4</v>
      </c>
      <c r="N30" s="28">
        <f t="shared" ca="1" si="13"/>
        <v>1.3314323835213559E-6</v>
      </c>
      <c r="O30" s="11">
        <f t="shared" ca="1" si="14"/>
        <v>2.019619776118551E-6</v>
      </c>
      <c r="P30" s="28">
        <f t="shared" ca="1" si="15"/>
        <v>2.9940721660876284E-3</v>
      </c>
      <c r="Q30" s="28">
        <f t="shared" ca="1" si="16"/>
        <v>1.8767459185154396E-2</v>
      </c>
      <c r="R30">
        <f t="shared" ca="1" si="5"/>
        <v>-3.6488798055312206E-3</v>
      </c>
    </row>
    <row r="31" spans="1:28" x14ac:dyDescent="0.2">
      <c r="A31" s="117">
        <v>-4658.5</v>
      </c>
      <c r="B31" s="117">
        <v>-1.1133253647130914E-3</v>
      </c>
      <c r="C31" s="117">
        <v>0.1</v>
      </c>
      <c r="D31" s="119">
        <f t="shared" si="6"/>
        <v>-0.46584999999999999</v>
      </c>
      <c r="E31" s="119">
        <f t="shared" si="6"/>
        <v>-1.1133253647130914E-3</v>
      </c>
      <c r="F31" s="28">
        <f t="shared" si="7"/>
        <v>-4.6585000000000001E-2</v>
      </c>
      <c r="G31" s="28">
        <f t="shared" si="7"/>
        <v>-1.1133253647130915E-4</v>
      </c>
      <c r="H31" s="28">
        <f t="shared" si="8"/>
        <v>2.170162225E-2</v>
      </c>
      <c r="I31" s="28">
        <f t="shared" si="9"/>
        <v>-1.01097007251625E-2</v>
      </c>
      <c r="J31" s="28">
        <f t="shared" si="10"/>
        <v>4.7096040828169504E-3</v>
      </c>
      <c r="K31" s="28">
        <f t="shared" si="11"/>
        <v>5.1864262115159367E-5</v>
      </c>
      <c r="L31" s="28">
        <f t="shared" si="12"/>
        <v>-2.416096650634699E-5</v>
      </c>
      <c r="M31" s="28">
        <f t="shared" ca="1" si="4"/>
        <v>8.1411383073456793E-4</v>
      </c>
      <c r="N31" s="28">
        <f t="shared" ca="1" si="13"/>
        <v>3.7150218521479204E-7</v>
      </c>
      <c r="O31" s="11">
        <f t="shared" ca="1" si="14"/>
        <v>1.9185180763667236E-6</v>
      </c>
      <c r="P31" s="28">
        <f t="shared" ca="1" si="15"/>
        <v>2.9909263013726591E-3</v>
      </c>
      <c r="Q31" s="28">
        <f t="shared" ca="1" si="16"/>
        <v>1.8658618419815642E-2</v>
      </c>
      <c r="R31">
        <f t="shared" ca="1" si="5"/>
        <v>-1.9274391954476593E-3</v>
      </c>
    </row>
    <row r="32" spans="1:28" x14ac:dyDescent="0.2">
      <c r="A32" s="117">
        <v>-4655.5</v>
      </c>
      <c r="B32" s="117">
        <v>-1.9143253666698001E-3</v>
      </c>
      <c r="C32" s="117">
        <v>0.5</v>
      </c>
      <c r="D32" s="119">
        <f t="shared" si="6"/>
        <v>-0.46555000000000002</v>
      </c>
      <c r="E32" s="119">
        <f t="shared" si="6"/>
        <v>-1.9143253666698001E-3</v>
      </c>
      <c r="F32" s="28">
        <f t="shared" si="7"/>
        <v>-0.23277500000000001</v>
      </c>
      <c r="G32" s="28">
        <f t="shared" si="7"/>
        <v>-9.5716268333490007E-4</v>
      </c>
      <c r="H32" s="28">
        <f t="shared" si="8"/>
        <v>0.10836840125000001</v>
      </c>
      <c r="I32" s="28">
        <f t="shared" si="9"/>
        <v>-5.0450909201937504E-2</v>
      </c>
      <c r="J32" s="28">
        <f t="shared" si="10"/>
        <v>2.3487420778962004E-2</v>
      </c>
      <c r="K32" s="28">
        <f t="shared" si="11"/>
        <v>4.4560708722656277E-4</v>
      </c>
      <c r="L32" s="28">
        <f t="shared" si="12"/>
        <v>-2.0745237945832631E-4</v>
      </c>
      <c r="M32" s="28">
        <f t="shared" ca="1" si="4"/>
        <v>8.0902850734662374E-4</v>
      </c>
      <c r="N32" s="28">
        <f t="shared" ca="1" si="13"/>
        <v>3.708328161560132E-6</v>
      </c>
      <c r="O32" s="11">
        <f t="shared" ca="1" si="14"/>
        <v>4.5849616397926625E-5</v>
      </c>
      <c r="P32" s="28">
        <f t="shared" ca="1" si="15"/>
        <v>7.4705741702443776E-2</v>
      </c>
      <c r="Q32" s="28">
        <f t="shared" ca="1" si="16"/>
        <v>0.46414117658580878</v>
      </c>
      <c r="R32">
        <f t="shared" ca="1" si="5"/>
        <v>-2.7233538740164239E-3</v>
      </c>
    </row>
    <row r="33" spans="1:18" x14ac:dyDescent="0.2">
      <c r="A33" s="117">
        <v>-3550.5</v>
      </c>
      <c r="B33" s="117">
        <v>-2.6493253681110218E-3</v>
      </c>
      <c r="C33" s="117">
        <v>1</v>
      </c>
      <c r="D33" s="119">
        <f t="shared" si="6"/>
        <v>-0.35504999999999998</v>
      </c>
      <c r="E33" s="119">
        <f t="shared" si="6"/>
        <v>-2.6493253681110218E-3</v>
      </c>
      <c r="F33" s="28">
        <f t="shared" si="7"/>
        <v>-0.35504999999999998</v>
      </c>
      <c r="G33" s="28">
        <f t="shared" si="7"/>
        <v>-2.6493253681110218E-3</v>
      </c>
      <c r="H33" s="28">
        <f t="shared" si="8"/>
        <v>0.12606050249999998</v>
      </c>
      <c r="I33" s="28">
        <f t="shared" si="9"/>
        <v>-4.4757781412624986E-2</v>
      </c>
      <c r="J33" s="28">
        <f t="shared" si="10"/>
        <v>1.5891250290552501E-2</v>
      </c>
      <c r="K33" s="28">
        <f t="shared" si="11"/>
        <v>9.4064297194781823E-4</v>
      </c>
      <c r="L33" s="28">
        <f t="shared" si="12"/>
        <v>-3.3397528719007286E-4</v>
      </c>
      <c r="M33" s="28">
        <f t="shared" ca="1" si="4"/>
        <v>-6.4803335943631416E-4</v>
      </c>
      <c r="N33" s="28">
        <f t="shared" ca="1" si="13"/>
        <v>4.005169703985246E-6</v>
      </c>
      <c r="O33" s="11">
        <f t="shared" ca="1" si="14"/>
        <v>7.4722050804842035E-3</v>
      </c>
      <c r="P33" s="28">
        <f t="shared" ca="1" si="15"/>
        <v>0.20002186918471601</v>
      </c>
      <c r="Q33" s="28">
        <f t="shared" ca="1" si="16"/>
        <v>7.0765185883649898E-2</v>
      </c>
      <c r="R33">
        <f t="shared" ca="1" si="5"/>
        <v>-2.0012920086747077E-3</v>
      </c>
    </row>
    <row r="34" spans="1:18" x14ac:dyDescent="0.2">
      <c r="A34" s="117">
        <v>-3529</v>
      </c>
      <c r="B34" s="117">
        <v>-1.2398253675200976E-3</v>
      </c>
      <c r="C34" s="117">
        <v>1</v>
      </c>
      <c r="D34" s="119">
        <f t="shared" si="6"/>
        <v>-0.35289999999999999</v>
      </c>
      <c r="E34" s="119">
        <f t="shared" si="6"/>
        <v>-1.2398253675200976E-3</v>
      </c>
      <c r="F34" s="28">
        <f t="shared" si="7"/>
        <v>-0.35289999999999999</v>
      </c>
      <c r="G34" s="28">
        <f t="shared" si="7"/>
        <v>-1.2398253675200976E-3</v>
      </c>
      <c r="H34" s="28">
        <f t="shared" si="8"/>
        <v>0.12453840999999999</v>
      </c>
      <c r="I34" s="28">
        <f t="shared" si="9"/>
        <v>-4.3949604888999995E-2</v>
      </c>
      <c r="J34" s="28">
        <f t="shared" si="10"/>
        <v>1.5509815565328098E-2</v>
      </c>
      <c r="K34" s="28">
        <f t="shared" si="11"/>
        <v>4.3753437219784243E-4</v>
      </c>
      <c r="L34" s="28">
        <f t="shared" si="12"/>
        <v>-1.5440587994861859E-4</v>
      </c>
      <c r="M34" s="28">
        <f t="shared" ca="1" si="4"/>
        <v>-6.6815353092250767E-4</v>
      </c>
      <c r="N34" s="28">
        <f t="shared" ca="1" si="13"/>
        <v>3.2680868875886159E-7</v>
      </c>
      <c r="O34" s="11">
        <f t="shared" ca="1" si="14"/>
        <v>7.764555250147665E-3</v>
      </c>
      <c r="P34" s="28">
        <f t="shared" ca="1" si="15"/>
        <v>0.19814439342351947</v>
      </c>
      <c r="Q34" s="28">
        <f t="shared" ca="1" si="16"/>
        <v>6.1413536145944185E-2</v>
      </c>
      <c r="R34">
        <f t="shared" ca="1" si="5"/>
        <v>-5.7167183659758997E-4</v>
      </c>
    </row>
    <row r="35" spans="1:18" x14ac:dyDescent="0.2">
      <c r="A35" s="117">
        <v>-2450</v>
      </c>
      <c r="B35" s="117">
        <v>-3.5328253725310788E-3</v>
      </c>
      <c r="C35" s="117">
        <v>1</v>
      </c>
      <c r="D35" s="119">
        <f t="shared" si="6"/>
        <v>-0.245</v>
      </c>
      <c r="E35" s="119">
        <f t="shared" si="6"/>
        <v>-3.5328253725310788E-3</v>
      </c>
      <c r="F35" s="28">
        <f t="shared" si="7"/>
        <v>-0.245</v>
      </c>
      <c r="G35" s="28">
        <f t="shared" si="7"/>
        <v>-3.5328253725310788E-3</v>
      </c>
      <c r="H35" s="28">
        <f t="shared" si="8"/>
        <v>6.0024999999999995E-2</v>
      </c>
      <c r="I35" s="28">
        <f t="shared" si="9"/>
        <v>-1.4706124999999999E-2</v>
      </c>
      <c r="J35" s="28">
        <f t="shared" si="10"/>
        <v>3.6030006249999995E-3</v>
      </c>
      <c r="K35" s="28">
        <f t="shared" si="11"/>
        <v>8.655422162701143E-4</v>
      </c>
      <c r="L35" s="28">
        <f t="shared" si="12"/>
        <v>-2.1205784298617799E-4</v>
      </c>
      <c r="M35" s="28">
        <f t="shared" ca="1" si="4"/>
        <v>-1.2744119807577454E-3</v>
      </c>
      <c r="N35" s="28">
        <f t="shared" ca="1" si="13"/>
        <v>5.1004310481411312E-6</v>
      </c>
      <c r="O35" s="11">
        <f t="shared" ca="1" si="14"/>
        <v>2.5249579616201386E-2</v>
      </c>
      <c r="P35" s="28">
        <f t="shared" ca="1" si="15"/>
        <v>0.10971082101988727</v>
      </c>
      <c r="Q35" s="28">
        <f t="shared" ca="1" si="16"/>
        <v>0.26195831344740794</v>
      </c>
      <c r="R35">
        <f t="shared" ca="1" si="5"/>
        <v>-2.2584133917733333E-3</v>
      </c>
    </row>
    <row r="36" spans="1:18" x14ac:dyDescent="0.2">
      <c r="A36" s="117">
        <v>-1035</v>
      </c>
      <c r="B36" s="117">
        <v>-5.3782536269864067E-4</v>
      </c>
      <c r="C36" s="117">
        <v>1</v>
      </c>
      <c r="D36" s="119">
        <f t="shared" si="6"/>
        <v>-0.10349999999999999</v>
      </c>
      <c r="E36" s="119">
        <f t="shared" si="6"/>
        <v>-5.3782536269864067E-4</v>
      </c>
      <c r="F36" s="28">
        <f t="shared" si="7"/>
        <v>-0.10349999999999999</v>
      </c>
      <c r="G36" s="28">
        <f t="shared" si="7"/>
        <v>-5.3782536269864067E-4</v>
      </c>
      <c r="H36" s="28">
        <f t="shared" si="8"/>
        <v>1.071225E-2</v>
      </c>
      <c r="I36" s="28">
        <f t="shared" si="9"/>
        <v>-1.1087178749999999E-3</v>
      </c>
      <c r="J36" s="28">
        <f t="shared" si="10"/>
        <v>1.1475230006249998E-4</v>
      </c>
      <c r="K36" s="28">
        <f t="shared" si="11"/>
        <v>5.5664925039309306E-5</v>
      </c>
      <c r="L36" s="28">
        <f t="shared" si="12"/>
        <v>-5.761319741568513E-6</v>
      </c>
      <c r="M36" s="28">
        <f t="shared" ca="1" si="4"/>
        <v>-8.7029700770792275E-4</v>
      </c>
      <c r="N36" s="28">
        <f t="shared" ca="1" si="13"/>
        <v>1.1053739473517808E-7</v>
      </c>
      <c r="O36" s="11">
        <f t="shared" ca="1" si="14"/>
        <v>4.5070913511856256E-2</v>
      </c>
      <c r="P36" s="28">
        <f t="shared" ca="1" si="15"/>
        <v>2.4686330606440213E-2</v>
      </c>
      <c r="Q36" s="28">
        <f t="shared" ca="1" si="16"/>
        <v>1.1048323147275536</v>
      </c>
      <c r="R36">
        <f t="shared" ca="1" si="5"/>
        <v>3.3247164500928208E-4</v>
      </c>
    </row>
    <row r="37" spans="1:18" x14ac:dyDescent="0.2">
      <c r="A37" s="117">
        <v>0</v>
      </c>
      <c r="B37" s="117">
        <v>1.317174632276874E-3</v>
      </c>
      <c r="C37" s="117">
        <v>1</v>
      </c>
      <c r="D37" s="119">
        <f t="shared" si="6"/>
        <v>0</v>
      </c>
      <c r="E37" s="119">
        <f t="shared" si="6"/>
        <v>1.317174632276874E-3</v>
      </c>
      <c r="F37" s="28">
        <f t="shared" si="7"/>
        <v>0</v>
      </c>
      <c r="G37" s="28">
        <f t="shared" si="7"/>
        <v>1.317174632276874E-3</v>
      </c>
      <c r="H37" s="28">
        <f t="shared" si="8"/>
        <v>0</v>
      </c>
      <c r="I37" s="28">
        <f t="shared" si="9"/>
        <v>0</v>
      </c>
      <c r="J37" s="28">
        <f t="shared" si="10"/>
        <v>0</v>
      </c>
      <c r="K37" s="28">
        <f t="shared" si="11"/>
        <v>0</v>
      </c>
      <c r="L37" s="28">
        <f t="shared" si="12"/>
        <v>0</v>
      </c>
      <c r="M37" s="28">
        <f t="shared" ca="1" si="4"/>
        <v>2.8694337889027056E-4</v>
      </c>
      <c r="N37" s="28">
        <f t="shared" ca="1" si="13"/>
        <v>1.0613764354545322E-6</v>
      </c>
      <c r="O37" s="11">
        <f t="shared" ca="1" si="14"/>
        <v>4.9740455682413809E-2</v>
      </c>
      <c r="P37" s="28">
        <f t="shared" ca="1" si="15"/>
        <v>1.4398972265220548E-4</v>
      </c>
      <c r="Q37" s="28">
        <f t="shared" ca="1" si="16"/>
        <v>1.2483028327380159</v>
      </c>
      <c r="R37">
        <f t="shared" ca="1" si="5"/>
        <v>1.0302312533866035E-3</v>
      </c>
    </row>
    <row r="38" spans="1:18" x14ac:dyDescent="0.2">
      <c r="A38" s="117">
        <v>291</v>
      </c>
      <c r="B38" s="117">
        <v>3.3201746336999349E-3</v>
      </c>
      <c r="C38" s="117">
        <v>1</v>
      </c>
      <c r="D38" s="119">
        <f t="shared" si="6"/>
        <v>2.9100000000000001E-2</v>
      </c>
      <c r="E38" s="119">
        <f t="shared" si="6"/>
        <v>3.3201746336999349E-3</v>
      </c>
      <c r="F38" s="28">
        <f t="shared" si="7"/>
        <v>2.9100000000000001E-2</v>
      </c>
      <c r="G38" s="28">
        <f t="shared" si="7"/>
        <v>3.3201746336999349E-3</v>
      </c>
      <c r="H38" s="28">
        <f t="shared" si="8"/>
        <v>8.4681000000000003E-4</v>
      </c>
      <c r="I38" s="28">
        <f t="shared" si="9"/>
        <v>2.4642171E-5</v>
      </c>
      <c r="J38" s="28">
        <f t="shared" si="10"/>
        <v>7.1708717610000002E-7</v>
      </c>
      <c r="K38" s="28">
        <f t="shared" si="11"/>
        <v>9.6617081840668113E-5</v>
      </c>
      <c r="L38" s="28">
        <f t="shared" si="12"/>
        <v>2.811557081563442E-6</v>
      </c>
      <c r="M38" s="28">
        <f t="shared" ca="1" si="4"/>
        <v>7.4343015963821779E-4</v>
      </c>
      <c r="N38" s="28">
        <f t="shared" ca="1" si="13"/>
        <v>6.6396120846075955E-6</v>
      </c>
      <c r="O38" s="11">
        <f t="shared" ca="1" si="14"/>
        <v>4.9164360062810879E-2</v>
      </c>
      <c r="P38" s="28">
        <f t="shared" ca="1" si="15"/>
        <v>9.9262408167867153E-4</v>
      </c>
      <c r="Q38" s="28">
        <f t="shared" ca="1" si="16"/>
        <v>1.1792225343621798</v>
      </c>
      <c r="R38">
        <f t="shared" ca="1" si="5"/>
        <v>2.5767444740617171E-3</v>
      </c>
    </row>
    <row r="39" spans="1:18" x14ac:dyDescent="0.2">
      <c r="A39" s="117">
        <v>291.5</v>
      </c>
      <c r="B39" s="117">
        <v>-3.7633253668900579E-3</v>
      </c>
      <c r="C39" s="117">
        <v>1</v>
      </c>
      <c r="D39" s="119">
        <f t="shared" si="6"/>
        <v>2.9149999999999999E-2</v>
      </c>
      <c r="E39" s="119">
        <f t="shared" si="6"/>
        <v>-3.7633253668900579E-3</v>
      </c>
      <c r="F39" s="28">
        <f t="shared" si="7"/>
        <v>2.9149999999999999E-2</v>
      </c>
      <c r="G39" s="28">
        <f t="shared" si="7"/>
        <v>-3.7633253668900579E-3</v>
      </c>
      <c r="H39" s="28">
        <f t="shared" si="8"/>
        <v>8.4972249999999997E-4</v>
      </c>
      <c r="I39" s="28">
        <f t="shared" si="9"/>
        <v>2.4769410874999998E-5</v>
      </c>
      <c r="J39" s="28">
        <f t="shared" si="10"/>
        <v>7.2202832700624992E-7</v>
      </c>
      <c r="K39" s="28">
        <f t="shared" si="11"/>
        <v>-1.0970093444484519E-4</v>
      </c>
      <c r="L39" s="28">
        <f t="shared" si="12"/>
        <v>-3.1977822390672372E-6</v>
      </c>
      <c r="M39" s="28">
        <f t="shared" ca="1" si="4"/>
        <v>7.4426402721633836E-4</v>
      </c>
      <c r="N39" s="28">
        <f t="shared" ca="1" si="13"/>
        <v>2.0318362145860467E-5</v>
      </c>
      <c r="O39" s="11">
        <f t="shared" ca="1" si="14"/>
        <v>4.9162650961624789E-2</v>
      </c>
      <c r="P39" s="28">
        <f t="shared" ca="1" si="15"/>
        <v>9.9740442453134727E-4</v>
      </c>
      <c r="Q39" s="28">
        <f t="shared" ca="1" si="16"/>
        <v>1.1790645515294844</v>
      </c>
      <c r="R39">
        <f t="shared" ca="1" si="5"/>
        <v>-4.5075893941063962E-3</v>
      </c>
    </row>
    <row r="40" spans="1:18" x14ac:dyDescent="0.2">
      <c r="A40" s="117">
        <v>1370</v>
      </c>
      <c r="B40" s="117">
        <v>1.1827174632344395E-2</v>
      </c>
      <c r="C40" s="117">
        <v>1</v>
      </c>
      <c r="D40" s="119">
        <f t="shared" si="6"/>
        <v>0.13700000000000001</v>
      </c>
      <c r="E40" s="119">
        <f t="shared" si="6"/>
        <v>1.1827174632344395E-2</v>
      </c>
      <c r="F40" s="28">
        <f t="shared" si="7"/>
        <v>0.13700000000000001</v>
      </c>
      <c r="G40" s="28">
        <f t="shared" si="7"/>
        <v>1.1827174632344395E-2</v>
      </c>
      <c r="H40" s="28">
        <f t="shared" si="8"/>
        <v>1.8769000000000004E-2</v>
      </c>
      <c r="I40" s="28">
        <f t="shared" si="9"/>
        <v>2.5713530000000006E-3</v>
      </c>
      <c r="J40" s="28">
        <f t="shared" si="10"/>
        <v>3.5227536100000011E-4</v>
      </c>
      <c r="K40" s="28">
        <f t="shared" si="11"/>
        <v>1.6203229246311822E-3</v>
      </c>
      <c r="L40" s="28">
        <f t="shared" si="12"/>
        <v>2.2198424067447196E-4</v>
      </c>
      <c r="M40" s="28">
        <f t="shared" ca="1" si="4"/>
        <v>2.9383436036268633E-3</v>
      </c>
      <c r="N40" s="28">
        <f t="shared" ca="1" si="13"/>
        <v>7.9011317057091566E-5</v>
      </c>
      <c r="O40" s="11">
        <f t="shared" ca="1" si="14"/>
        <v>4.0164814657333299E-2</v>
      </c>
      <c r="P40" s="28">
        <f t="shared" ca="1" si="15"/>
        <v>4.128150443228213E-2</v>
      </c>
      <c r="Q40" s="28">
        <f t="shared" ca="1" si="16"/>
        <v>0.60571400632368455</v>
      </c>
      <c r="R40">
        <f t="shared" ca="1" si="5"/>
        <v>8.8888310287175316E-3</v>
      </c>
    </row>
    <row r="41" spans="1:18" x14ac:dyDescent="0.2">
      <c r="A41" s="117">
        <v>1504.5</v>
      </c>
      <c r="B41" s="117">
        <v>2.2656746368738823E-3</v>
      </c>
      <c r="C41" s="117">
        <v>1</v>
      </c>
      <c r="D41" s="119">
        <f t="shared" si="6"/>
        <v>0.15045</v>
      </c>
      <c r="E41" s="119">
        <f t="shared" si="6"/>
        <v>2.2656746368738823E-3</v>
      </c>
      <c r="F41" s="28">
        <f t="shared" si="7"/>
        <v>0.15045</v>
      </c>
      <c r="G41" s="28">
        <f t="shared" si="7"/>
        <v>2.2656746368738823E-3</v>
      </c>
      <c r="H41" s="28">
        <f t="shared" si="8"/>
        <v>2.26352025E-2</v>
      </c>
      <c r="I41" s="28">
        <f t="shared" si="9"/>
        <v>3.4054662161250001E-3</v>
      </c>
      <c r="J41" s="28">
        <f t="shared" si="10"/>
        <v>5.123523922160063E-4</v>
      </c>
      <c r="K41" s="28">
        <f t="shared" si="11"/>
        <v>3.4087074911767561E-4</v>
      </c>
      <c r="L41" s="28">
        <f t="shared" si="12"/>
        <v>5.1284004204754294E-5</v>
      </c>
      <c r="M41" s="28">
        <f t="shared" ca="1" si="4"/>
        <v>3.2674058689956161E-3</v>
      </c>
      <c r="N41" s="28">
        <f t="shared" ca="1" si="13"/>
        <v>1.0034654614081269E-6</v>
      </c>
      <c r="O41" s="11">
        <f t="shared" ca="1" si="14"/>
        <v>3.8388803334380273E-2</v>
      </c>
      <c r="P41" s="28">
        <f t="shared" ca="1" si="15"/>
        <v>5.0950242635868705E-2</v>
      </c>
      <c r="Q41" s="28">
        <f t="shared" ca="1" si="16"/>
        <v>0.51666837118075126</v>
      </c>
      <c r="R41">
        <f t="shared" ca="1" si="5"/>
        <v>-1.0017312321217338E-3</v>
      </c>
    </row>
    <row r="42" spans="1:18" x14ac:dyDescent="0.2">
      <c r="A42" s="117">
        <v>2899.5</v>
      </c>
      <c r="B42" s="117">
        <v>5.7006746355909854E-3</v>
      </c>
      <c r="C42" s="117">
        <v>0.05</v>
      </c>
      <c r="D42" s="119">
        <f t="shared" si="6"/>
        <v>0.28994999999999999</v>
      </c>
      <c r="E42" s="119">
        <f t="shared" si="6"/>
        <v>5.7006746355909854E-3</v>
      </c>
      <c r="F42" s="28">
        <f t="shared" si="7"/>
        <v>1.44975E-2</v>
      </c>
      <c r="G42" s="28">
        <f t="shared" si="7"/>
        <v>2.850337317795493E-4</v>
      </c>
      <c r="H42" s="28">
        <f t="shared" si="8"/>
        <v>4.2035501249999994E-3</v>
      </c>
      <c r="I42" s="28">
        <f t="shared" si="9"/>
        <v>1.2188193587437497E-3</v>
      </c>
      <c r="J42" s="28">
        <f t="shared" si="10"/>
        <v>3.533966730677502E-4</v>
      </c>
      <c r="K42" s="28">
        <f t="shared" si="11"/>
        <v>8.2645530529480311E-5</v>
      </c>
      <c r="L42" s="28">
        <f t="shared" si="12"/>
        <v>2.3963071577022816E-5</v>
      </c>
      <c r="M42" s="28">
        <f t="shared" ca="1" si="4"/>
        <v>7.4053742634126955E-3</v>
      </c>
      <c r="N42" s="28">
        <f t="shared" ca="1" si="13"/>
        <v>1.4530004105477386E-7</v>
      </c>
      <c r="O42" s="11">
        <f t="shared" ca="1" si="14"/>
        <v>3.9448449306442216E-5</v>
      </c>
      <c r="P42" s="28">
        <f t="shared" ca="1" si="15"/>
        <v>5.6283761076474971E-4</v>
      </c>
      <c r="Q42" s="28">
        <f t="shared" ca="1" si="16"/>
        <v>7.599806134097459E-5</v>
      </c>
      <c r="R42">
        <f t="shared" ca="1" si="5"/>
        <v>-1.70469962782171E-3</v>
      </c>
    </row>
    <row r="43" spans="1:18" x14ac:dyDescent="0.2">
      <c r="A43" s="117">
        <v>3863.5</v>
      </c>
      <c r="B43" s="117">
        <v>8.5126746344030835E-3</v>
      </c>
      <c r="C43" s="117">
        <v>1</v>
      </c>
      <c r="D43" s="119">
        <f t="shared" si="6"/>
        <v>0.38635000000000003</v>
      </c>
      <c r="E43" s="119">
        <f t="shared" si="6"/>
        <v>8.5126746344030835E-3</v>
      </c>
      <c r="F43" s="28">
        <f t="shared" si="7"/>
        <v>0.38635000000000003</v>
      </c>
      <c r="G43" s="28">
        <f t="shared" si="7"/>
        <v>8.5126746344030835E-3</v>
      </c>
      <c r="H43" s="28">
        <f t="shared" si="8"/>
        <v>0.14926632250000002</v>
      </c>
      <c r="I43" s="28">
        <f t="shared" si="9"/>
        <v>5.7669043697875011E-2</v>
      </c>
      <c r="J43" s="28">
        <f t="shared" si="10"/>
        <v>2.2280435032674011E-2</v>
      </c>
      <c r="K43" s="28">
        <f t="shared" si="11"/>
        <v>3.2888718450016317E-3</v>
      </c>
      <c r="L43" s="28">
        <f t="shared" si="12"/>
        <v>1.2706556373163805E-3</v>
      </c>
      <c r="M43" s="28">
        <f t="shared" ca="1" si="4"/>
        <v>1.1037607409850117E-2</v>
      </c>
      <c r="N43" s="28">
        <f t="shared" ca="1" si="13"/>
        <v>6.3752855205266603E-6</v>
      </c>
      <c r="O43" s="11">
        <f t="shared" ca="1" si="14"/>
        <v>2.6644342856501392E-3</v>
      </c>
      <c r="P43" s="28">
        <f t="shared" ca="1" si="15"/>
        <v>0.43867255155680301</v>
      </c>
      <c r="Q43" s="28">
        <f t="shared" ca="1" si="16"/>
        <v>1.1793451330047031</v>
      </c>
      <c r="R43">
        <f t="shared" ca="1" si="5"/>
        <v>-2.5249327754470335E-3</v>
      </c>
    </row>
    <row r="44" spans="1:18" x14ac:dyDescent="0.2">
      <c r="A44" s="117">
        <v>4918.5</v>
      </c>
      <c r="B44" s="117">
        <v>1.4927674630598631E-2</v>
      </c>
      <c r="C44" s="117">
        <v>1</v>
      </c>
      <c r="D44" s="119">
        <f t="shared" si="6"/>
        <v>0.49185000000000001</v>
      </c>
      <c r="E44" s="119">
        <f t="shared" si="6"/>
        <v>1.4927674630598631E-2</v>
      </c>
      <c r="F44" s="28">
        <f t="shared" si="7"/>
        <v>0.49185000000000001</v>
      </c>
      <c r="G44" s="28">
        <f t="shared" si="7"/>
        <v>1.4927674630598631E-2</v>
      </c>
      <c r="H44" s="28">
        <f t="shared" si="8"/>
        <v>0.24191642250000001</v>
      </c>
      <c r="I44" s="28">
        <f t="shared" si="9"/>
        <v>0.118986592406625</v>
      </c>
      <c r="J44" s="28">
        <f t="shared" si="10"/>
        <v>5.852355547519851E-2</v>
      </c>
      <c r="K44" s="28">
        <f t="shared" si="11"/>
        <v>7.342176767059937E-3</v>
      </c>
      <c r="L44" s="28">
        <f t="shared" si="12"/>
        <v>3.6112496428784301E-3</v>
      </c>
      <c r="M44" s="28">
        <f t="shared" ca="1" si="4"/>
        <v>1.5736509264780842E-2</v>
      </c>
      <c r="N44" s="28">
        <f t="shared" ca="1" si="13"/>
        <v>6.5421346545267193E-7</v>
      </c>
      <c r="O44" s="11">
        <f t="shared" ca="1" si="14"/>
        <v>2.8263483998301449E-3</v>
      </c>
      <c r="P44" s="28">
        <f t="shared" ca="1" si="15"/>
        <v>0.77937243708709758</v>
      </c>
      <c r="Q44" s="28">
        <f t="shared" ca="1" si="16"/>
        <v>5.5669028233247344</v>
      </c>
      <c r="R44">
        <f t="shared" ca="1" si="5"/>
        <v>-8.0883463418221155E-4</v>
      </c>
    </row>
    <row r="45" spans="1:18" x14ac:dyDescent="0.2">
      <c r="A45" s="117"/>
      <c r="B45" s="117"/>
      <c r="C45" s="117"/>
      <c r="D45" s="119">
        <f t="shared" si="6"/>
        <v>0</v>
      </c>
      <c r="E45" s="119">
        <f t="shared" si="6"/>
        <v>0</v>
      </c>
      <c r="F45" s="28">
        <f t="shared" si="7"/>
        <v>0</v>
      </c>
      <c r="G45" s="28">
        <f t="shared" si="7"/>
        <v>0</v>
      </c>
      <c r="H45" s="28">
        <f t="shared" si="8"/>
        <v>0</v>
      </c>
      <c r="I45" s="28">
        <f t="shared" si="9"/>
        <v>0</v>
      </c>
      <c r="J45" s="28">
        <f t="shared" si="10"/>
        <v>0</v>
      </c>
      <c r="K45" s="28">
        <f t="shared" si="11"/>
        <v>0</v>
      </c>
      <c r="L45" s="28">
        <f t="shared" si="12"/>
        <v>0</v>
      </c>
      <c r="M45" s="28">
        <f t="shared" ca="1" si="4"/>
        <v>2.8694337889027056E-4</v>
      </c>
      <c r="N45" s="28">
        <f t="shared" ca="1" si="13"/>
        <v>0</v>
      </c>
      <c r="O45" s="11">
        <f t="shared" ca="1" si="14"/>
        <v>0</v>
      </c>
      <c r="P45" s="28">
        <f t="shared" ca="1" si="15"/>
        <v>0</v>
      </c>
      <c r="Q45" s="28">
        <f t="shared" ca="1" si="16"/>
        <v>0</v>
      </c>
      <c r="R45">
        <f t="shared" ca="1" si="5"/>
        <v>-2.8694337889027056E-4</v>
      </c>
    </row>
    <row r="46" spans="1:18" x14ac:dyDescent="0.2">
      <c r="A46" s="117"/>
      <c r="B46" s="117"/>
      <c r="C46" s="117"/>
      <c r="D46" s="119">
        <f t="shared" si="6"/>
        <v>0</v>
      </c>
      <c r="E46" s="119">
        <f t="shared" si="6"/>
        <v>0</v>
      </c>
      <c r="F46" s="28">
        <f t="shared" si="7"/>
        <v>0</v>
      </c>
      <c r="G46" s="28">
        <f t="shared" si="7"/>
        <v>0</v>
      </c>
      <c r="H46" s="28">
        <f t="shared" si="8"/>
        <v>0</v>
      </c>
      <c r="I46" s="28">
        <f t="shared" si="9"/>
        <v>0</v>
      </c>
      <c r="J46" s="28">
        <f t="shared" si="10"/>
        <v>0</v>
      </c>
      <c r="K46" s="28">
        <f t="shared" si="11"/>
        <v>0</v>
      </c>
      <c r="L46" s="28">
        <f t="shared" si="12"/>
        <v>0</v>
      </c>
      <c r="M46" s="28">
        <f t="shared" ca="1" si="4"/>
        <v>2.8694337889027056E-4</v>
      </c>
      <c r="N46" s="28">
        <f t="shared" ca="1" si="13"/>
        <v>0</v>
      </c>
      <c r="O46" s="11">
        <f t="shared" ca="1" si="14"/>
        <v>0</v>
      </c>
      <c r="P46" s="28">
        <f t="shared" ca="1" si="15"/>
        <v>0</v>
      </c>
      <c r="Q46" s="28">
        <f t="shared" ca="1" si="16"/>
        <v>0</v>
      </c>
      <c r="R46">
        <f t="shared" ca="1" si="5"/>
        <v>-2.8694337889027056E-4</v>
      </c>
    </row>
    <row r="47" spans="1:18" x14ac:dyDescent="0.2">
      <c r="A47" s="117"/>
      <c r="B47" s="117"/>
      <c r="C47" s="117"/>
      <c r="D47" s="119">
        <f t="shared" si="6"/>
        <v>0</v>
      </c>
      <c r="E47" s="119">
        <f t="shared" si="6"/>
        <v>0</v>
      </c>
      <c r="F47" s="28">
        <f t="shared" si="7"/>
        <v>0</v>
      </c>
      <c r="G47" s="28">
        <f t="shared" si="7"/>
        <v>0</v>
      </c>
      <c r="H47" s="28">
        <f t="shared" si="8"/>
        <v>0</v>
      </c>
      <c r="I47" s="28">
        <f t="shared" si="9"/>
        <v>0</v>
      </c>
      <c r="J47" s="28">
        <f t="shared" si="10"/>
        <v>0</v>
      </c>
      <c r="K47" s="28">
        <f t="shared" si="11"/>
        <v>0</v>
      </c>
      <c r="L47" s="28">
        <f t="shared" si="12"/>
        <v>0</v>
      </c>
      <c r="M47" s="28">
        <f t="shared" ca="1" si="4"/>
        <v>2.8694337889027056E-4</v>
      </c>
      <c r="N47" s="28">
        <f t="shared" ca="1" si="13"/>
        <v>0</v>
      </c>
      <c r="O47" s="11">
        <f t="shared" ca="1" si="14"/>
        <v>0</v>
      </c>
      <c r="P47" s="28">
        <f t="shared" ca="1" si="15"/>
        <v>0</v>
      </c>
      <c r="Q47" s="28">
        <f t="shared" ca="1" si="16"/>
        <v>0</v>
      </c>
      <c r="R47">
        <f t="shared" ca="1" si="5"/>
        <v>-2.8694337889027056E-4</v>
      </c>
    </row>
    <row r="48" spans="1:18" x14ac:dyDescent="0.2">
      <c r="A48" s="117"/>
      <c r="B48" s="117"/>
      <c r="C48" s="117"/>
      <c r="D48" s="119">
        <f t="shared" si="6"/>
        <v>0</v>
      </c>
      <c r="E48" s="119">
        <f t="shared" si="6"/>
        <v>0</v>
      </c>
      <c r="F48" s="28">
        <f t="shared" si="7"/>
        <v>0</v>
      </c>
      <c r="G48" s="28">
        <f t="shared" si="7"/>
        <v>0</v>
      </c>
      <c r="H48" s="28">
        <f t="shared" si="8"/>
        <v>0</v>
      </c>
      <c r="I48" s="28">
        <f t="shared" si="9"/>
        <v>0</v>
      </c>
      <c r="J48" s="28">
        <f t="shared" si="10"/>
        <v>0</v>
      </c>
      <c r="K48" s="28">
        <f t="shared" si="11"/>
        <v>0</v>
      </c>
      <c r="L48" s="28">
        <f t="shared" si="12"/>
        <v>0</v>
      </c>
      <c r="M48" s="28">
        <f t="shared" ca="1" si="4"/>
        <v>2.8694337889027056E-4</v>
      </c>
      <c r="N48" s="28">
        <f t="shared" ca="1" si="13"/>
        <v>0</v>
      </c>
      <c r="O48" s="11">
        <f t="shared" ca="1" si="14"/>
        <v>0</v>
      </c>
      <c r="P48" s="28">
        <f t="shared" ca="1" si="15"/>
        <v>0</v>
      </c>
      <c r="Q48" s="28">
        <f t="shared" ca="1" si="16"/>
        <v>0</v>
      </c>
      <c r="R48">
        <f t="shared" ca="1" si="5"/>
        <v>-2.8694337889027056E-4</v>
      </c>
    </row>
    <row r="49" spans="1:18" x14ac:dyDescent="0.2">
      <c r="A49" s="117"/>
      <c r="B49" s="117"/>
      <c r="C49" s="117"/>
      <c r="D49" s="119">
        <f t="shared" si="6"/>
        <v>0</v>
      </c>
      <c r="E49" s="119">
        <f t="shared" si="6"/>
        <v>0</v>
      </c>
      <c r="F49" s="28">
        <f t="shared" si="7"/>
        <v>0</v>
      </c>
      <c r="G49" s="28">
        <f t="shared" si="7"/>
        <v>0</v>
      </c>
      <c r="H49" s="28">
        <f t="shared" si="8"/>
        <v>0</v>
      </c>
      <c r="I49" s="28">
        <f t="shared" si="9"/>
        <v>0</v>
      </c>
      <c r="J49" s="28">
        <f t="shared" si="10"/>
        <v>0</v>
      </c>
      <c r="K49" s="28">
        <f t="shared" si="11"/>
        <v>0</v>
      </c>
      <c r="L49" s="28">
        <f t="shared" si="12"/>
        <v>0</v>
      </c>
      <c r="M49" s="28">
        <f t="shared" ca="1" si="4"/>
        <v>2.8694337889027056E-4</v>
      </c>
      <c r="N49" s="28">
        <f t="shared" ca="1" si="13"/>
        <v>0</v>
      </c>
      <c r="O49" s="11">
        <f t="shared" ca="1" si="14"/>
        <v>0</v>
      </c>
      <c r="P49" s="28">
        <f t="shared" ca="1" si="15"/>
        <v>0</v>
      </c>
      <c r="Q49" s="28">
        <f t="shared" ca="1" si="16"/>
        <v>0</v>
      </c>
      <c r="R49">
        <f t="shared" ca="1" si="5"/>
        <v>-2.8694337889027056E-4</v>
      </c>
    </row>
    <row r="50" spans="1:18" x14ac:dyDescent="0.2">
      <c r="A50" s="117"/>
      <c r="B50" s="117"/>
      <c r="C50" s="117"/>
      <c r="D50" s="119">
        <f t="shared" si="6"/>
        <v>0</v>
      </c>
      <c r="E50" s="119">
        <f t="shared" si="6"/>
        <v>0</v>
      </c>
      <c r="F50" s="28">
        <f t="shared" si="7"/>
        <v>0</v>
      </c>
      <c r="G50" s="28">
        <f t="shared" si="7"/>
        <v>0</v>
      </c>
      <c r="H50" s="28">
        <f t="shared" si="8"/>
        <v>0</v>
      </c>
      <c r="I50" s="28">
        <f t="shared" si="9"/>
        <v>0</v>
      </c>
      <c r="J50" s="28">
        <f t="shared" si="10"/>
        <v>0</v>
      </c>
      <c r="K50" s="28">
        <f t="shared" si="11"/>
        <v>0</v>
      </c>
      <c r="L50" s="28">
        <f t="shared" si="12"/>
        <v>0</v>
      </c>
      <c r="M50" s="28">
        <f t="shared" ca="1" si="4"/>
        <v>2.8694337889027056E-4</v>
      </c>
      <c r="N50" s="28">
        <f t="shared" ca="1" si="13"/>
        <v>0</v>
      </c>
      <c r="O50" s="11">
        <f t="shared" ca="1" si="14"/>
        <v>0</v>
      </c>
      <c r="P50" s="28">
        <f t="shared" ca="1" si="15"/>
        <v>0</v>
      </c>
      <c r="Q50" s="28">
        <f t="shared" ca="1" si="16"/>
        <v>0</v>
      </c>
      <c r="R50">
        <f t="shared" ca="1" si="5"/>
        <v>-2.8694337889027056E-4</v>
      </c>
    </row>
    <row r="51" spans="1:18" x14ac:dyDescent="0.2">
      <c r="A51" s="117"/>
      <c r="B51" s="117"/>
      <c r="C51" s="117"/>
      <c r="D51" s="119">
        <f t="shared" si="6"/>
        <v>0</v>
      </c>
      <c r="E51" s="119">
        <f t="shared" si="6"/>
        <v>0</v>
      </c>
      <c r="F51" s="28">
        <f t="shared" si="7"/>
        <v>0</v>
      </c>
      <c r="G51" s="28">
        <f t="shared" si="7"/>
        <v>0</v>
      </c>
      <c r="H51" s="28">
        <f t="shared" si="8"/>
        <v>0</v>
      </c>
      <c r="I51" s="28">
        <f t="shared" si="9"/>
        <v>0</v>
      </c>
      <c r="J51" s="28">
        <f t="shared" si="10"/>
        <v>0</v>
      </c>
      <c r="K51" s="28">
        <f t="shared" si="11"/>
        <v>0</v>
      </c>
      <c r="L51" s="28">
        <f t="shared" si="12"/>
        <v>0</v>
      </c>
      <c r="M51" s="28">
        <f t="shared" ca="1" si="4"/>
        <v>2.8694337889027056E-4</v>
      </c>
      <c r="N51" s="28">
        <f t="shared" ca="1" si="13"/>
        <v>0</v>
      </c>
      <c r="O51" s="11">
        <f t="shared" ca="1" si="14"/>
        <v>0</v>
      </c>
      <c r="P51" s="28">
        <f t="shared" ca="1" si="15"/>
        <v>0</v>
      </c>
      <c r="Q51" s="28">
        <f t="shared" ca="1" si="16"/>
        <v>0</v>
      </c>
      <c r="R51">
        <f t="shared" ca="1" si="5"/>
        <v>-2.8694337889027056E-4</v>
      </c>
    </row>
    <row r="52" spans="1:18" x14ac:dyDescent="0.2">
      <c r="A52" s="117"/>
      <c r="B52" s="117"/>
      <c r="C52" s="117"/>
      <c r="D52" s="119">
        <f t="shared" si="6"/>
        <v>0</v>
      </c>
      <c r="E52" s="119">
        <f t="shared" si="6"/>
        <v>0</v>
      </c>
      <c r="F52" s="28">
        <f t="shared" si="7"/>
        <v>0</v>
      </c>
      <c r="G52" s="28">
        <f t="shared" si="7"/>
        <v>0</v>
      </c>
      <c r="H52" s="28">
        <f t="shared" si="8"/>
        <v>0</v>
      </c>
      <c r="I52" s="28">
        <f t="shared" si="9"/>
        <v>0</v>
      </c>
      <c r="J52" s="28">
        <f t="shared" si="10"/>
        <v>0</v>
      </c>
      <c r="K52" s="28">
        <f t="shared" si="11"/>
        <v>0</v>
      </c>
      <c r="L52" s="28">
        <f t="shared" si="12"/>
        <v>0</v>
      </c>
      <c r="M52" s="28">
        <f t="shared" ca="1" si="4"/>
        <v>2.8694337889027056E-4</v>
      </c>
      <c r="N52" s="28">
        <f t="shared" ca="1" si="13"/>
        <v>0</v>
      </c>
      <c r="O52" s="11">
        <f t="shared" ca="1" si="14"/>
        <v>0</v>
      </c>
      <c r="P52" s="28">
        <f t="shared" ca="1" si="15"/>
        <v>0</v>
      </c>
      <c r="Q52" s="28">
        <f t="shared" ca="1" si="16"/>
        <v>0</v>
      </c>
      <c r="R52">
        <f t="shared" ca="1" si="5"/>
        <v>-2.8694337889027056E-4</v>
      </c>
    </row>
    <row r="53" spans="1:18" x14ac:dyDescent="0.2">
      <c r="A53" s="117"/>
      <c r="B53" s="117"/>
      <c r="C53" s="117"/>
      <c r="D53" s="119">
        <f t="shared" si="6"/>
        <v>0</v>
      </c>
      <c r="E53" s="119">
        <f t="shared" si="6"/>
        <v>0</v>
      </c>
      <c r="F53" s="28">
        <f t="shared" si="7"/>
        <v>0</v>
      </c>
      <c r="G53" s="28">
        <f t="shared" si="7"/>
        <v>0</v>
      </c>
      <c r="H53" s="28">
        <f t="shared" si="8"/>
        <v>0</v>
      </c>
      <c r="I53" s="28">
        <f t="shared" si="9"/>
        <v>0</v>
      </c>
      <c r="J53" s="28">
        <f t="shared" si="10"/>
        <v>0</v>
      </c>
      <c r="K53" s="28">
        <f t="shared" si="11"/>
        <v>0</v>
      </c>
      <c r="L53" s="28">
        <f t="shared" si="12"/>
        <v>0</v>
      </c>
      <c r="M53" s="28">
        <f t="shared" ca="1" si="4"/>
        <v>2.8694337889027056E-4</v>
      </c>
      <c r="N53" s="28">
        <f t="shared" ca="1" si="13"/>
        <v>0</v>
      </c>
      <c r="O53" s="11">
        <f t="shared" ca="1" si="14"/>
        <v>0</v>
      </c>
      <c r="P53" s="28">
        <f t="shared" ca="1" si="15"/>
        <v>0</v>
      </c>
      <c r="Q53" s="28">
        <f t="shared" ca="1" si="16"/>
        <v>0</v>
      </c>
      <c r="R53">
        <f t="shared" ca="1" si="5"/>
        <v>-2.8694337889027056E-4</v>
      </c>
    </row>
    <row r="54" spans="1:18" x14ac:dyDescent="0.2">
      <c r="A54" s="117"/>
      <c r="B54" s="117"/>
      <c r="C54" s="117"/>
      <c r="D54" s="119">
        <f t="shared" si="6"/>
        <v>0</v>
      </c>
      <c r="E54" s="119">
        <f t="shared" si="6"/>
        <v>0</v>
      </c>
      <c r="F54" s="28">
        <f t="shared" si="7"/>
        <v>0</v>
      </c>
      <c r="G54" s="28">
        <f t="shared" si="7"/>
        <v>0</v>
      </c>
      <c r="H54" s="28">
        <f t="shared" si="8"/>
        <v>0</v>
      </c>
      <c r="I54" s="28">
        <f t="shared" si="9"/>
        <v>0</v>
      </c>
      <c r="J54" s="28">
        <f t="shared" si="10"/>
        <v>0</v>
      </c>
      <c r="K54" s="28">
        <f t="shared" si="11"/>
        <v>0</v>
      </c>
      <c r="L54" s="28">
        <f t="shared" si="12"/>
        <v>0</v>
      </c>
      <c r="M54" s="28">
        <f t="shared" ca="1" si="4"/>
        <v>2.8694337889027056E-4</v>
      </c>
      <c r="N54" s="28">
        <f t="shared" ca="1" si="13"/>
        <v>0</v>
      </c>
      <c r="O54" s="11">
        <f t="shared" ca="1" si="14"/>
        <v>0</v>
      </c>
      <c r="P54" s="28">
        <f t="shared" ca="1" si="15"/>
        <v>0</v>
      </c>
      <c r="Q54" s="28">
        <f t="shared" ca="1" si="16"/>
        <v>0</v>
      </c>
      <c r="R54">
        <f t="shared" ca="1" si="5"/>
        <v>-2.8694337889027056E-4</v>
      </c>
    </row>
    <row r="55" spans="1:18" x14ac:dyDescent="0.2">
      <c r="A55" s="117"/>
      <c r="B55" s="117"/>
      <c r="C55" s="117"/>
      <c r="D55" s="119">
        <f t="shared" si="6"/>
        <v>0</v>
      </c>
      <c r="E55" s="119">
        <f t="shared" si="6"/>
        <v>0</v>
      </c>
      <c r="F55" s="28">
        <f t="shared" si="7"/>
        <v>0</v>
      </c>
      <c r="G55" s="28">
        <f t="shared" si="7"/>
        <v>0</v>
      </c>
      <c r="H55" s="28">
        <f t="shared" si="8"/>
        <v>0</v>
      </c>
      <c r="I55" s="28">
        <f t="shared" si="9"/>
        <v>0</v>
      </c>
      <c r="J55" s="28">
        <f t="shared" si="10"/>
        <v>0</v>
      </c>
      <c r="K55" s="28">
        <f t="shared" si="11"/>
        <v>0</v>
      </c>
      <c r="L55" s="28">
        <f t="shared" si="12"/>
        <v>0</v>
      </c>
      <c r="M55" s="28">
        <f t="shared" ca="1" si="4"/>
        <v>2.8694337889027056E-4</v>
      </c>
      <c r="N55" s="28">
        <f t="shared" ca="1" si="13"/>
        <v>0</v>
      </c>
      <c r="O55" s="11">
        <f t="shared" ca="1" si="14"/>
        <v>0</v>
      </c>
      <c r="P55" s="28">
        <f t="shared" ca="1" si="15"/>
        <v>0</v>
      </c>
      <c r="Q55" s="28">
        <f t="shared" ca="1" si="16"/>
        <v>0</v>
      </c>
      <c r="R55">
        <f t="shared" ca="1" si="5"/>
        <v>-2.8694337889027056E-4</v>
      </c>
    </row>
    <row r="56" spans="1:18" x14ac:dyDescent="0.2">
      <c r="A56" s="117"/>
      <c r="B56" s="117"/>
      <c r="C56" s="117"/>
      <c r="D56" s="119">
        <f t="shared" si="6"/>
        <v>0</v>
      </c>
      <c r="E56" s="119">
        <f t="shared" si="6"/>
        <v>0</v>
      </c>
      <c r="F56" s="28">
        <f t="shared" si="7"/>
        <v>0</v>
      </c>
      <c r="G56" s="28">
        <f t="shared" si="7"/>
        <v>0</v>
      </c>
      <c r="H56" s="28">
        <f t="shared" si="8"/>
        <v>0</v>
      </c>
      <c r="I56" s="28">
        <f t="shared" si="9"/>
        <v>0</v>
      </c>
      <c r="J56" s="28">
        <f t="shared" si="10"/>
        <v>0</v>
      </c>
      <c r="K56" s="28">
        <f t="shared" si="11"/>
        <v>0</v>
      </c>
      <c r="L56" s="28">
        <f t="shared" si="12"/>
        <v>0</v>
      </c>
      <c r="M56" s="28">
        <f t="shared" ca="1" si="4"/>
        <v>2.8694337889027056E-4</v>
      </c>
      <c r="N56" s="28">
        <f t="shared" ca="1" si="13"/>
        <v>0</v>
      </c>
      <c r="O56" s="11">
        <f t="shared" ca="1" si="14"/>
        <v>0</v>
      </c>
      <c r="P56" s="28">
        <f t="shared" ca="1" si="15"/>
        <v>0</v>
      </c>
      <c r="Q56" s="28">
        <f t="shared" ca="1" si="16"/>
        <v>0</v>
      </c>
      <c r="R56">
        <f t="shared" ca="1" si="5"/>
        <v>-2.8694337889027056E-4</v>
      </c>
    </row>
    <row r="57" spans="1:18" x14ac:dyDescent="0.2">
      <c r="A57" s="117"/>
      <c r="B57" s="117"/>
      <c r="C57" s="117"/>
      <c r="D57" s="119">
        <f t="shared" si="6"/>
        <v>0</v>
      </c>
      <c r="E57" s="119">
        <f t="shared" si="6"/>
        <v>0</v>
      </c>
      <c r="F57" s="28">
        <f t="shared" si="7"/>
        <v>0</v>
      </c>
      <c r="G57" s="28">
        <f t="shared" si="7"/>
        <v>0</v>
      </c>
      <c r="H57" s="28">
        <f t="shared" si="8"/>
        <v>0</v>
      </c>
      <c r="I57" s="28">
        <f t="shared" si="9"/>
        <v>0</v>
      </c>
      <c r="J57" s="28">
        <f t="shared" si="10"/>
        <v>0</v>
      </c>
      <c r="K57" s="28">
        <f t="shared" si="11"/>
        <v>0</v>
      </c>
      <c r="L57" s="28">
        <f t="shared" si="12"/>
        <v>0</v>
      </c>
      <c r="M57" s="28">
        <f t="shared" ca="1" si="4"/>
        <v>2.8694337889027056E-4</v>
      </c>
      <c r="N57" s="28">
        <f t="shared" ca="1" si="13"/>
        <v>0</v>
      </c>
      <c r="O57" s="11">
        <f t="shared" ca="1" si="14"/>
        <v>0</v>
      </c>
      <c r="P57" s="28">
        <f t="shared" ca="1" si="15"/>
        <v>0</v>
      </c>
      <c r="Q57" s="28">
        <f t="shared" ca="1" si="16"/>
        <v>0</v>
      </c>
      <c r="R57">
        <f t="shared" ca="1" si="5"/>
        <v>-2.8694337889027056E-4</v>
      </c>
    </row>
    <row r="58" spans="1:18" x14ac:dyDescent="0.2">
      <c r="A58" s="117"/>
      <c r="B58" s="117"/>
      <c r="C58" s="117"/>
      <c r="D58" s="119">
        <f t="shared" si="6"/>
        <v>0</v>
      </c>
      <c r="E58" s="119">
        <f t="shared" si="6"/>
        <v>0</v>
      </c>
      <c r="F58" s="28">
        <f t="shared" si="7"/>
        <v>0</v>
      </c>
      <c r="G58" s="28">
        <f t="shared" si="7"/>
        <v>0</v>
      </c>
      <c r="H58" s="28">
        <f t="shared" si="8"/>
        <v>0</v>
      </c>
      <c r="I58" s="28">
        <f t="shared" si="9"/>
        <v>0</v>
      </c>
      <c r="J58" s="28">
        <f t="shared" si="10"/>
        <v>0</v>
      </c>
      <c r="K58" s="28">
        <f t="shared" si="11"/>
        <v>0</v>
      </c>
      <c r="L58" s="28">
        <f t="shared" si="12"/>
        <v>0</v>
      </c>
      <c r="M58" s="28">
        <f t="shared" ca="1" si="4"/>
        <v>2.8694337889027056E-4</v>
      </c>
      <c r="N58" s="28">
        <f t="shared" ca="1" si="13"/>
        <v>0</v>
      </c>
      <c r="O58" s="11">
        <f t="shared" ca="1" si="14"/>
        <v>0</v>
      </c>
      <c r="P58" s="28">
        <f t="shared" ca="1" si="15"/>
        <v>0</v>
      </c>
      <c r="Q58" s="28">
        <f t="shared" ca="1" si="16"/>
        <v>0</v>
      </c>
      <c r="R58">
        <f t="shared" ca="1" si="5"/>
        <v>-2.8694337889027056E-4</v>
      </c>
    </row>
    <row r="59" spans="1:18" x14ac:dyDescent="0.2">
      <c r="A59" s="117"/>
      <c r="B59" s="117"/>
      <c r="C59" s="117"/>
      <c r="D59" s="119">
        <f t="shared" si="6"/>
        <v>0</v>
      </c>
      <c r="E59" s="119">
        <f t="shared" si="6"/>
        <v>0</v>
      </c>
      <c r="F59" s="28">
        <f t="shared" si="7"/>
        <v>0</v>
      </c>
      <c r="G59" s="28">
        <f t="shared" si="7"/>
        <v>0</v>
      </c>
      <c r="H59" s="28">
        <f t="shared" si="8"/>
        <v>0</v>
      </c>
      <c r="I59" s="28">
        <f t="shared" si="9"/>
        <v>0</v>
      </c>
      <c r="J59" s="28">
        <f t="shared" si="10"/>
        <v>0</v>
      </c>
      <c r="K59" s="28">
        <f t="shared" si="11"/>
        <v>0</v>
      </c>
      <c r="L59" s="28">
        <f t="shared" si="12"/>
        <v>0</v>
      </c>
      <c r="M59" s="28">
        <f t="shared" ca="1" si="4"/>
        <v>2.8694337889027056E-4</v>
      </c>
      <c r="N59" s="28">
        <f t="shared" ca="1" si="13"/>
        <v>0</v>
      </c>
      <c r="O59" s="11">
        <f t="shared" ca="1" si="14"/>
        <v>0</v>
      </c>
      <c r="P59" s="28">
        <f t="shared" ca="1" si="15"/>
        <v>0</v>
      </c>
      <c r="Q59" s="28">
        <f t="shared" ca="1" si="16"/>
        <v>0</v>
      </c>
      <c r="R59">
        <f t="shared" ca="1" si="5"/>
        <v>-2.8694337889027056E-4</v>
      </c>
    </row>
    <row r="60" spans="1:18" x14ac:dyDescent="0.2">
      <c r="A60" s="117"/>
      <c r="B60" s="117"/>
      <c r="C60" s="117"/>
      <c r="D60" s="119">
        <f t="shared" si="6"/>
        <v>0</v>
      </c>
      <c r="E60" s="119">
        <f t="shared" si="6"/>
        <v>0</v>
      </c>
      <c r="F60" s="28">
        <f t="shared" si="7"/>
        <v>0</v>
      </c>
      <c r="G60" s="28">
        <f t="shared" si="7"/>
        <v>0</v>
      </c>
      <c r="H60" s="28">
        <f t="shared" si="8"/>
        <v>0</v>
      </c>
      <c r="I60" s="28">
        <f t="shared" si="9"/>
        <v>0</v>
      </c>
      <c r="J60" s="28">
        <f t="shared" si="10"/>
        <v>0</v>
      </c>
      <c r="K60" s="28">
        <f t="shared" si="11"/>
        <v>0</v>
      </c>
      <c r="L60" s="28">
        <f t="shared" si="12"/>
        <v>0</v>
      </c>
      <c r="M60" s="28">
        <f t="shared" ca="1" si="4"/>
        <v>2.8694337889027056E-4</v>
      </c>
      <c r="N60" s="28">
        <f t="shared" ca="1" si="13"/>
        <v>0</v>
      </c>
      <c r="O60" s="11">
        <f t="shared" ca="1" si="14"/>
        <v>0</v>
      </c>
      <c r="P60" s="28">
        <f t="shared" ca="1" si="15"/>
        <v>0</v>
      </c>
      <c r="Q60" s="28">
        <f t="shared" ca="1" si="16"/>
        <v>0</v>
      </c>
      <c r="R60">
        <f t="shared" ca="1" si="5"/>
        <v>-2.8694337889027056E-4</v>
      </c>
    </row>
    <row r="61" spans="1:18" x14ac:dyDescent="0.2">
      <c r="A61" s="117"/>
      <c r="B61" s="117"/>
      <c r="C61" s="117"/>
      <c r="D61" s="119">
        <f t="shared" si="6"/>
        <v>0</v>
      </c>
      <c r="E61" s="119">
        <f t="shared" si="6"/>
        <v>0</v>
      </c>
      <c r="F61" s="28">
        <f t="shared" si="7"/>
        <v>0</v>
      </c>
      <c r="G61" s="28">
        <f t="shared" si="7"/>
        <v>0</v>
      </c>
      <c r="H61" s="28">
        <f t="shared" si="8"/>
        <v>0</v>
      </c>
      <c r="I61" s="28">
        <f t="shared" si="9"/>
        <v>0</v>
      </c>
      <c r="J61" s="28">
        <f t="shared" si="10"/>
        <v>0</v>
      </c>
      <c r="K61" s="28">
        <f t="shared" si="11"/>
        <v>0</v>
      </c>
      <c r="L61" s="28">
        <f t="shared" si="12"/>
        <v>0</v>
      </c>
      <c r="M61" s="28">
        <f t="shared" ca="1" si="4"/>
        <v>2.8694337889027056E-4</v>
      </c>
      <c r="N61" s="28">
        <f t="shared" ca="1" si="13"/>
        <v>0</v>
      </c>
      <c r="O61" s="11">
        <f t="shared" ca="1" si="14"/>
        <v>0</v>
      </c>
      <c r="P61" s="28">
        <f t="shared" ca="1" si="15"/>
        <v>0</v>
      </c>
      <c r="Q61" s="28">
        <f t="shared" ca="1" si="16"/>
        <v>0</v>
      </c>
      <c r="R61">
        <f t="shared" ca="1" si="5"/>
        <v>-2.8694337889027056E-4</v>
      </c>
    </row>
    <row r="62" spans="1:18" x14ac:dyDescent="0.2">
      <c r="A62" s="117"/>
      <c r="B62" s="117"/>
      <c r="C62" s="117"/>
      <c r="D62" s="119">
        <f t="shared" si="6"/>
        <v>0</v>
      </c>
      <c r="E62" s="119">
        <f t="shared" si="6"/>
        <v>0</v>
      </c>
      <c r="F62" s="28">
        <f t="shared" si="7"/>
        <v>0</v>
      </c>
      <c r="G62" s="28">
        <f t="shared" si="7"/>
        <v>0</v>
      </c>
      <c r="H62" s="28">
        <f t="shared" si="8"/>
        <v>0</v>
      </c>
      <c r="I62" s="28">
        <f t="shared" si="9"/>
        <v>0</v>
      </c>
      <c r="J62" s="28">
        <f t="shared" si="10"/>
        <v>0</v>
      </c>
      <c r="K62" s="28">
        <f t="shared" si="11"/>
        <v>0</v>
      </c>
      <c r="L62" s="28">
        <f t="shared" si="12"/>
        <v>0</v>
      </c>
      <c r="M62" s="28">
        <f t="shared" ca="1" si="4"/>
        <v>2.8694337889027056E-4</v>
      </c>
      <c r="N62" s="28">
        <f t="shared" ca="1" si="13"/>
        <v>0</v>
      </c>
      <c r="O62" s="11">
        <f t="shared" ca="1" si="14"/>
        <v>0</v>
      </c>
      <c r="P62" s="28">
        <f t="shared" ca="1" si="15"/>
        <v>0</v>
      </c>
      <c r="Q62" s="28">
        <f t="shared" ca="1" si="16"/>
        <v>0</v>
      </c>
      <c r="R62">
        <f t="shared" ca="1" si="5"/>
        <v>-2.8694337889027056E-4</v>
      </c>
    </row>
    <row r="63" spans="1:18" x14ac:dyDescent="0.2">
      <c r="A63" s="117"/>
      <c r="B63" s="117"/>
      <c r="C63" s="117"/>
      <c r="D63" s="119">
        <f t="shared" si="6"/>
        <v>0</v>
      </c>
      <c r="E63" s="119">
        <f t="shared" si="6"/>
        <v>0</v>
      </c>
      <c r="F63" s="28">
        <f t="shared" si="7"/>
        <v>0</v>
      </c>
      <c r="G63" s="28">
        <f t="shared" si="7"/>
        <v>0</v>
      </c>
      <c r="H63" s="28">
        <f t="shared" si="8"/>
        <v>0</v>
      </c>
      <c r="I63" s="28">
        <f t="shared" si="9"/>
        <v>0</v>
      </c>
      <c r="J63" s="28">
        <f t="shared" si="10"/>
        <v>0</v>
      </c>
      <c r="K63" s="28">
        <f t="shared" si="11"/>
        <v>0</v>
      </c>
      <c r="L63" s="28">
        <f t="shared" si="12"/>
        <v>0</v>
      </c>
      <c r="M63" s="28">
        <f t="shared" ca="1" si="4"/>
        <v>2.8694337889027056E-4</v>
      </c>
      <c r="N63" s="28">
        <f t="shared" ca="1" si="13"/>
        <v>0</v>
      </c>
      <c r="O63" s="11">
        <f t="shared" ca="1" si="14"/>
        <v>0</v>
      </c>
      <c r="P63" s="28">
        <f t="shared" ca="1" si="15"/>
        <v>0</v>
      </c>
      <c r="Q63" s="28">
        <f t="shared" ca="1" si="16"/>
        <v>0</v>
      </c>
      <c r="R63">
        <f t="shared" ca="1" si="5"/>
        <v>-2.8694337889027056E-4</v>
      </c>
    </row>
    <row r="64" spans="1:18" x14ac:dyDescent="0.2">
      <c r="A64" s="117"/>
      <c r="B64" s="117"/>
      <c r="C64" s="117"/>
      <c r="D64" s="119">
        <f t="shared" si="6"/>
        <v>0</v>
      </c>
      <c r="E64" s="119">
        <f t="shared" si="6"/>
        <v>0</v>
      </c>
      <c r="F64" s="28">
        <f t="shared" si="7"/>
        <v>0</v>
      </c>
      <c r="G64" s="28">
        <f t="shared" si="7"/>
        <v>0</v>
      </c>
      <c r="H64" s="28">
        <f t="shared" si="8"/>
        <v>0</v>
      </c>
      <c r="I64" s="28">
        <f t="shared" si="9"/>
        <v>0</v>
      </c>
      <c r="J64" s="28">
        <f t="shared" si="10"/>
        <v>0</v>
      </c>
      <c r="K64" s="28">
        <f t="shared" si="11"/>
        <v>0</v>
      </c>
      <c r="L64" s="28">
        <f t="shared" si="12"/>
        <v>0</v>
      </c>
      <c r="M64" s="28">
        <f t="shared" ca="1" si="4"/>
        <v>2.8694337889027056E-4</v>
      </c>
      <c r="N64" s="28">
        <f t="shared" ca="1" si="13"/>
        <v>0</v>
      </c>
      <c r="O64" s="11">
        <f t="shared" ca="1" si="14"/>
        <v>0</v>
      </c>
      <c r="P64" s="28">
        <f t="shared" ca="1" si="15"/>
        <v>0</v>
      </c>
      <c r="Q64" s="28">
        <f t="shared" ca="1" si="16"/>
        <v>0</v>
      </c>
      <c r="R64">
        <f t="shared" ca="1" si="5"/>
        <v>-2.8694337889027056E-4</v>
      </c>
    </row>
    <row r="65" spans="1:18" x14ac:dyDescent="0.2">
      <c r="A65" s="117"/>
      <c r="B65" s="117"/>
      <c r="C65" s="117"/>
      <c r="D65" s="119">
        <f t="shared" si="6"/>
        <v>0</v>
      </c>
      <c r="E65" s="119">
        <f t="shared" si="6"/>
        <v>0</v>
      </c>
      <c r="F65" s="28">
        <f t="shared" si="7"/>
        <v>0</v>
      </c>
      <c r="G65" s="28">
        <f t="shared" si="7"/>
        <v>0</v>
      </c>
      <c r="H65" s="28">
        <f t="shared" si="8"/>
        <v>0</v>
      </c>
      <c r="I65" s="28">
        <f t="shared" si="9"/>
        <v>0</v>
      </c>
      <c r="J65" s="28">
        <f t="shared" si="10"/>
        <v>0</v>
      </c>
      <c r="K65" s="28">
        <f t="shared" si="11"/>
        <v>0</v>
      </c>
      <c r="L65" s="28">
        <f t="shared" si="12"/>
        <v>0</v>
      </c>
      <c r="M65" s="28">
        <f t="shared" ca="1" si="4"/>
        <v>2.8694337889027056E-4</v>
      </c>
      <c r="N65" s="28">
        <f t="shared" ca="1" si="13"/>
        <v>0</v>
      </c>
      <c r="O65" s="11">
        <f t="shared" ca="1" si="14"/>
        <v>0</v>
      </c>
      <c r="P65" s="28">
        <f t="shared" ca="1" si="15"/>
        <v>0</v>
      </c>
      <c r="Q65" s="28">
        <f t="shared" ca="1" si="16"/>
        <v>0</v>
      </c>
      <c r="R65">
        <f t="shared" ca="1" si="5"/>
        <v>-2.8694337889027056E-4</v>
      </c>
    </row>
    <row r="66" spans="1:18" x14ac:dyDescent="0.2">
      <c r="A66" s="117"/>
      <c r="B66" s="117"/>
      <c r="C66" s="117"/>
      <c r="D66" s="119">
        <f t="shared" si="6"/>
        <v>0</v>
      </c>
      <c r="E66" s="119">
        <f t="shared" si="6"/>
        <v>0</v>
      </c>
      <c r="F66" s="28">
        <f t="shared" si="7"/>
        <v>0</v>
      </c>
      <c r="G66" s="28">
        <f t="shared" si="7"/>
        <v>0</v>
      </c>
      <c r="H66" s="28">
        <f t="shared" si="8"/>
        <v>0</v>
      </c>
      <c r="I66" s="28">
        <f t="shared" si="9"/>
        <v>0</v>
      </c>
      <c r="J66" s="28">
        <f t="shared" si="10"/>
        <v>0</v>
      </c>
      <c r="K66" s="28">
        <f t="shared" si="11"/>
        <v>0</v>
      </c>
      <c r="L66" s="28">
        <f t="shared" si="12"/>
        <v>0</v>
      </c>
      <c r="M66" s="28">
        <f t="shared" ca="1" si="4"/>
        <v>2.8694337889027056E-4</v>
      </c>
      <c r="N66" s="28">
        <f t="shared" ca="1" si="13"/>
        <v>0</v>
      </c>
      <c r="O66" s="11">
        <f t="shared" ca="1" si="14"/>
        <v>0</v>
      </c>
      <c r="P66" s="28">
        <f t="shared" ca="1" si="15"/>
        <v>0</v>
      </c>
      <c r="Q66" s="28">
        <f t="shared" ca="1" si="16"/>
        <v>0</v>
      </c>
      <c r="R66">
        <f t="shared" ca="1" si="5"/>
        <v>-2.8694337889027056E-4</v>
      </c>
    </row>
    <row r="67" spans="1:18" x14ac:dyDescent="0.2">
      <c r="A67" s="117"/>
      <c r="B67" s="117"/>
      <c r="C67" s="117"/>
      <c r="D67" s="119">
        <f t="shared" si="6"/>
        <v>0</v>
      </c>
      <c r="E67" s="119">
        <f t="shared" si="6"/>
        <v>0</v>
      </c>
      <c r="F67" s="28">
        <f t="shared" si="7"/>
        <v>0</v>
      </c>
      <c r="G67" s="28">
        <f t="shared" si="7"/>
        <v>0</v>
      </c>
      <c r="H67" s="28">
        <f t="shared" si="8"/>
        <v>0</v>
      </c>
      <c r="I67" s="28">
        <f t="shared" si="9"/>
        <v>0</v>
      </c>
      <c r="J67" s="28">
        <f t="shared" si="10"/>
        <v>0</v>
      </c>
      <c r="K67" s="28">
        <f t="shared" si="11"/>
        <v>0</v>
      </c>
      <c r="L67" s="28">
        <f t="shared" si="12"/>
        <v>0</v>
      </c>
      <c r="M67" s="28">
        <f t="shared" ca="1" si="4"/>
        <v>2.8694337889027056E-4</v>
      </c>
      <c r="N67" s="28">
        <f t="shared" ca="1" si="13"/>
        <v>0</v>
      </c>
      <c r="O67" s="11">
        <f t="shared" ca="1" si="14"/>
        <v>0</v>
      </c>
      <c r="P67" s="28">
        <f t="shared" ca="1" si="15"/>
        <v>0</v>
      </c>
      <c r="Q67" s="28">
        <f t="shared" ca="1" si="16"/>
        <v>0</v>
      </c>
      <c r="R67">
        <f t="shared" ca="1" si="5"/>
        <v>-2.8694337889027056E-4</v>
      </c>
    </row>
    <row r="68" spans="1:18" x14ac:dyDescent="0.2">
      <c r="A68" s="117"/>
      <c r="B68" s="117"/>
      <c r="C68" s="117"/>
      <c r="D68" s="119">
        <f t="shared" si="6"/>
        <v>0</v>
      </c>
      <c r="E68" s="119">
        <f t="shared" si="6"/>
        <v>0</v>
      </c>
      <c r="F68" s="28">
        <f t="shared" si="7"/>
        <v>0</v>
      </c>
      <c r="G68" s="28">
        <f t="shared" si="7"/>
        <v>0</v>
      </c>
      <c r="H68" s="28">
        <f t="shared" si="8"/>
        <v>0</v>
      </c>
      <c r="I68" s="28">
        <f t="shared" si="9"/>
        <v>0</v>
      </c>
      <c r="J68" s="28">
        <f t="shared" si="10"/>
        <v>0</v>
      </c>
      <c r="K68" s="28">
        <f t="shared" si="11"/>
        <v>0</v>
      </c>
      <c r="L68" s="28">
        <f t="shared" si="12"/>
        <v>0</v>
      </c>
      <c r="M68" s="28">
        <f t="shared" ca="1" si="4"/>
        <v>2.8694337889027056E-4</v>
      </c>
      <c r="N68" s="28">
        <f t="shared" ca="1" si="13"/>
        <v>0</v>
      </c>
      <c r="O68" s="11">
        <f t="shared" ca="1" si="14"/>
        <v>0</v>
      </c>
      <c r="P68" s="28">
        <f t="shared" ca="1" si="15"/>
        <v>0</v>
      </c>
      <c r="Q68" s="28">
        <f t="shared" ca="1" si="16"/>
        <v>0</v>
      </c>
      <c r="R68">
        <f t="shared" ca="1" si="5"/>
        <v>-2.8694337889027056E-4</v>
      </c>
    </row>
    <row r="69" spans="1:18" x14ac:dyDescent="0.2">
      <c r="A69" s="117"/>
      <c r="B69" s="117"/>
      <c r="C69" s="117"/>
      <c r="D69" s="119">
        <f t="shared" si="6"/>
        <v>0</v>
      </c>
      <c r="E69" s="119">
        <f t="shared" si="6"/>
        <v>0</v>
      </c>
      <c r="F69" s="28">
        <f t="shared" si="7"/>
        <v>0</v>
      </c>
      <c r="G69" s="28">
        <f t="shared" si="7"/>
        <v>0</v>
      </c>
      <c r="H69" s="28">
        <f t="shared" si="8"/>
        <v>0</v>
      </c>
      <c r="I69" s="28">
        <f t="shared" si="9"/>
        <v>0</v>
      </c>
      <c r="J69" s="28">
        <f t="shared" si="10"/>
        <v>0</v>
      </c>
      <c r="K69" s="28">
        <f t="shared" si="11"/>
        <v>0</v>
      </c>
      <c r="L69" s="28">
        <f t="shared" si="12"/>
        <v>0</v>
      </c>
      <c r="M69" s="28">
        <f t="shared" ca="1" si="4"/>
        <v>2.8694337889027056E-4</v>
      </c>
      <c r="N69" s="28">
        <f t="shared" ca="1" si="13"/>
        <v>0</v>
      </c>
      <c r="O69" s="11">
        <f t="shared" ca="1" si="14"/>
        <v>0</v>
      </c>
      <c r="P69" s="28">
        <f t="shared" ca="1" si="15"/>
        <v>0</v>
      </c>
      <c r="Q69" s="28">
        <f t="shared" ca="1" si="16"/>
        <v>0</v>
      </c>
      <c r="R69">
        <f t="shared" ca="1" si="5"/>
        <v>-2.8694337889027056E-4</v>
      </c>
    </row>
    <row r="70" spans="1:18" x14ac:dyDescent="0.2">
      <c r="A70" s="117"/>
      <c r="B70" s="117"/>
      <c r="C70" s="117"/>
      <c r="D70" s="119">
        <f t="shared" si="6"/>
        <v>0</v>
      </c>
      <c r="E70" s="119">
        <f t="shared" si="6"/>
        <v>0</v>
      </c>
      <c r="F70" s="28">
        <f t="shared" si="7"/>
        <v>0</v>
      </c>
      <c r="G70" s="28">
        <f t="shared" si="7"/>
        <v>0</v>
      </c>
      <c r="H70" s="28">
        <f t="shared" si="8"/>
        <v>0</v>
      </c>
      <c r="I70" s="28">
        <f t="shared" si="9"/>
        <v>0</v>
      </c>
      <c r="J70" s="28">
        <f t="shared" si="10"/>
        <v>0</v>
      </c>
      <c r="K70" s="28">
        <f t="shared" si="11"/>
        <v>0</v>
      </c>
      <c r="L70" s="28">
        <f t="shared" si="12"/>
        <v>0</v>
      </c>
      <c r="M70" s="28">
        <f t="shared" ca="1" si="4"/>
        <v>2.8694337889027056E-4</v>
      </c>
      <c r="N70" s="28">
        <f t="shared" ca="1" si="13"/>
        <v>0</v>
      </c>
      <c r="O70" s="11">
        <f t="shared" ca="1" si="14"/>
        <v>0</v>
      </c>
      <c r="P70" s="28">
        <f t="shared" ca="1" si="15"/>
        <v>0</v>
      </c>
      <c r="Q70" s="28">
        <f t="shared" ca="1" si="16"/>
        <v>0</v>
      </c>
      <c r="R70">
        <f t="shared" ca="1" si="5"/>
        <v>-2.8694337889027056E-4</v>
      </c>
    </row>
    <row r="71" spans="1:18" x14ac:dyDescent="0.2">
      <c r="A71" s="117"/>
      <c r="B71" s="117"/>
      <c r="C71" s="117"/>
      <c r="D71" s="119">
        <f t="shared" si="6"/>
        <v>0</v>
      </c>
      <c r="E71" s="119">
        <f t="shared" si="6"/>
        <v>0</v>
      </c>
      <c r="F71" s="28">
        <f t="shared" si="7"/>
        <v>0</v>
      </c>
      <c r="G71" s="28">
        <f t="shared" si="7"/>
        <v>0</v>
      </c>
      <c r="H71" s="28">
        <f t="shared" si="8"/>
        <v>0</v>
      </c>
      <c r="I71" s="28">
        <f t="shared" si="9"/>
        <v>0</v>
      </c>
      <c r="J71" s="28">
        <f t="shared" si="10"/>
        <v>0</v>
      </c>
      <c r="K71" s="28">
        <f t="shared" si="11"/>
        <v>0</v>
      </c>
      <c r="L71" s="28">
        <f t="shared" si="12"/>
        <v>0</v>
      </c>
      <c r="M71" s="28">
        <f t="shared" ca="1" si="4"/>
        <v>2.8694337889027056E-4</v>
      </c>
      <c r="N71" s="28">
        <f t="shared" ca="1" si="13"/>
        <v>0</v>
      </c>
      <c r="O71" s="11">
        <f t="shared" ca="1" si="14"/>
        <v>0</v>
      </c>
      <c r="P71" s="28">
        <f t="shared" ca="1" si="15"/>
        <v>0</v>
      </c>
      <c r="Q71" s="28">
        <f t="shared" ca="1" si="16"/>
        <v>0</v>
      </c>
      <c r="R71">
        <f t="shared" ca="1" si="5"/>
        <v>-2.8694337889027056E-4</v>
      </c>
    </row>
    <row r="72" spans="1:18" x14ac:dyDescent="0.2">
      <c r="A72" s="117"/>
      <c r="B72" s="117"/>
      <c r="C72" s="117"/>
      <c r="D72" s="119">
        <f t="shared" si="6"/>
        <v>0</v>
      </c>
      <c r="E72" s="119">
        <f t="shared" si="6"/>
        <v>0</v>
      </c>
      <c r="F72" s="28">
        <f t="shared" si="7"/>
        <v>0</v>
      </c>
      <c r="G72" s="28">
        <f t="shared" si="7"/>
        <v>0</v>
      </c>
      <c r="H72" s="28">
        <f t="shared" si="8"/>
        <v>0</v>
      </c>
      <c r="I72" s="28">
        <f t="shared" si="9"/>
        <v>0</v>
      </c>
      <c r="J72" s="28">
        <f t="shared" si="10"/>
        <v>0</v>
      </c>
      <c r="K72" s="28">
        <f t="shared" si="11"/>
        <v>0</v>
      </c>
      <c r="L72" s="28">
        <f t="shared" si="12"/>
        <v>0</v>
      </c>
      <c r="M72" s="28">
        <f t="shared" ca="1" si="4"/>
        <v>2.8694337889027056E-4</v>
      </c>
      <c r="N72" s="28">
        <f t="shared" ca="1" si="13"/>
        <v>0</v>
      </c>
      <c r="O72" s="11">
        <f t="shared" ca="1" si="14"/>
        <v>0</v>
      </c>
      <c r="P72" s="28">
        <f t="shared" ca="1" si="15"/>
        <v>0</v>
      </c>
      <c r="Q72" s="28">
        <f t="shared" ca="1" si="16"/>
        <v>0</v>
      </c>
      <c r="R72">
        <f t="shared" ca="1" si="5"/>
        <v>-2.8694337889027056E-4</v>
      </c>
    </row>
    <row r="73" spans="1:18" x14ac:dyDescent="0.2">
      <c r="A73" s="117"/>
      <c r="B73" s="117"/>
      <c r="C73" s="117"/>
      <c r="D73" s="119">
        <f t="shared" si="6"/>
        <v>0</v>
      </c>
      <c r="E73" s="119">
        <f t="shared" si="6"/>
        <v>0</v>
      </c>
      <c r="F73" s="28">
        <f t="shared" si="7"/>
        <v>0</v>
      </c>
      <c r="G73" s="28">
        <f t="shared" si="7"/>
        <v>0</v>
      </c>
      <c r="H73" s="28">
        <f t="shared" si="8"/>
        <v>0</v>
      </c>
      <c r="I73" s="28">
        <f t="shared" si="9"/>
        <v>0</v>
      </c>
      <c r="J73" s="28">
        <f t="shared" si="10"/>
        <v>0</v>
      </c>
      <c r="K73" s="28">
        <f t="shared" si="11"/>
        <v>0</v>
      </c>
      <c r="L73" s="28">
        <f t="shared" si="12"/>
        <v>0</v>
      </c>
      <c r="M73" s="28">
        <f t="shared" ca="1" si="4"/>
        <v>2.8694337889027056E-4</v>
      </c>
      <c r="N73" s="28">
        <f t="shared" ca="1" si="13"/>
        <v>0</v>
      </c>
      <c r="O73" s="11">
        <f t="shared" ca="1" si="14"/>
        <v>0</v>
      </c>
      <c r="P73" s="28">
        <f t="shared" ca="1" si="15"/>
        <v>0</v>
      </c>
      <c r="Q73" s="28">
        <f t="shared" ca="1" si="16"/>
        <v>0</v>
      </c>
      <c r="R73">
        <f t="shared" ca="1" si="5"/>
        <v>-2.8694337889027056E-4</v>
      </c>
    </row>
    <row r="74" spans="1:18" x14ac:dyDescent="0.2">
      <c r="A74" s="117"/>
      <c r="B74" s="117"/>
      <c r="C74" s="117"/>
      <c r="D74" s="119">
        <f t="shared" si="6"/>
        <v>0</v>
      </c>
      <c r="E74" s="119">
        <f t="shared" si="6"/>
        <v>0</v>
      </c>
      <c r="F74" s="28">
        <f t="shared" si="7"/>
        <v>0</v>
      </c>
      <c r="G74" s="28">
        <f t="shared" si="7"/>
        <v>0</v>
      </c>
      <c r="H74" s="28">
        <f t="shared" si="8"/>
        <v>0</v>
      </c>
      <c r="I74" s="28">
        <f t="shared" si="9"/>
        <v>0</v>
      </c>
      <c r="J74" s="28">
        <f t="shared" si="10"/>
        <v>0</v>
      </c>
      <c r="K74" s="28">
        <f t="shared" si="11"/>
        <v>0</v>
      </c>
      <c r="L74" s="28">
        <f t="shared" si="12"/>
        <v>0</v>
      </c>
      <c r="M74" s="28">
        <f t="shared" ca="1" si="4"/>
        <v>2.8694337889027056E-4</v>
      </c>
      <c r="N74" s="28">
        <f t="shared" ca="1" si="13"/>
        <v>0</v>
      </c>
      <c r="O74" s="11">
        <f t="shared" ca="1" si="14"/>
        <v>0</v>
      </c>
      <c r="P74" s="28">
        <f t="shared" ca="1" si="15"/>
        <v>0</v>
      </c>
      <c r="Q74" s="28">
        <f t="shared" ca="1" si="16"/>
        <v>0</v>
      </c>
      <c r="R74">
        <f t="shared" ca="1" si="5"/>
        <v>-2.8694337889027056E-4</v>
      </c>
    </row>
    <row r="75" spans="1:18" x14ac:dyDescent="0.2">
      <c r="A75" s="117"/>
      <c r="B75" s="117"/>
      <c r="C75" s="117"/>
      <c r="D75" s="119">
        <f t="shared" si="6"/>
        <v>0</v>
      </c>
      <c r="E75" s="119">
        <f t="shared" si="6"/>
        <v>0</v>
      </c>
      <c r="F75" s="28">
        <f t="shared" si="7"/>
        <v>0</v>
      </c>
      <c r="G75" s="28">
        <f t="shared" si="7"/>
        <v>0</v>
      </c>
      <c r="H75" s="28">
        <f t="shared" si="8"/>
        <v>0</v>
      </c>
      <c r="I75" s="28">
        <f t="shared" si="9"/>
        <v>0</v>
      </c>
      <c r="J75" s="28">
        <f t="shared" si="10"/>
        <v>0</v>
      </c>
      <c r="K75" s="28">
        <f t="shared" si="11"/>
        <v>0</v>
      </c>
      <c r="L75" s="28">
        <f t="shared" si="12"/>
        <v>0</v>
      </c>
      <c r="M75" s="28">
        <f t="shared" ca="1" si="4"/>
        <v>2.8694337889027056E-4</v>
      </c>
      <c r="N75" s="28">
        <f t="shared" ca="1" si="13"/>
        <v>0</v>
      </c>
      <c r="O75" s="11">
        <f t="shared" ca="1" si="14"/>
        <v>0</v>
      </c>
      <c r="P75" s="28">
        <f t="shared" ca="1" si="15"/>
        <v>0</v>
      </c>
      <c r="Q75" s="28">
        <f t="shared" ca="1" si="16"/>
        <v>0</v>
      </c>
      <c r="R75">
        <f t="shared" ca="1" si="5"/>
        <v>-2.8694337889027056E-4</v>
      </c>
    </row>
    <row r="76" spans="1:18" x14ac:dyDescent="0.2">
      <c r="A76" s="117"/>
      <c r="B76" s="117"/>
      <c r="C76" s="117"/>
      <c r="D76" s="119">
        <f t="shared" si="6"/>
        <v>0</v>
      </c>
      <c r="E76" s="119">
        <f t="shared" si="6"/>
        <v>0</v>
      </c>
      <c r="F76" s="28">
        <f t="shared" si="7"/>
        <v>0</v>
      </c>
      <c r="G76" s="28">
        <f t="shared" si="7"/>
        <v>0</v>
      </c>
      <c r="H76" s="28">
        <f t="shared" si="8"/>
        <v>0</v>
      </c>
      <c r="I76" s="28">
        <f t="shared" si="9"/>
        <v>0</v>
      </c>
      <c r="J76" s="28">
        <f t="shared" si="10"/>
        <v>0</v>
      </c>
      <c r="K76" s="28">
        <f t="shared" si="11"/>
        <v>0</v>
      </c>
      <c r="L76" s="28">
        <f t="shared" si="12"/>
        <v>0</v>
      </c>
      <c r="M76" s="28">
        <f t="shared" ca="1" si="4"/>
        <v>2.8694337889027056E-4</v>
      </c>
      <c r="N76" s="28">
        <f t="shared" ca="1" si="13"/>
        <v>0</v>
      </c>
      <c r="O76" s="11">
        <f t="shared" ca="1" si="14"/>
        <v>0</v>
      </c>
      <c r="P76" s="28">
        <f t="shared" ca="1" si="15"/>
        <v>0</v>
      </c>
      <c r="Q76" s="28">
        <f t="shared" ca="1" si="16"/>
        <v>0</v>
      </c>
      <c r="R76">
        <f t="shared" ca="1" si="5"/>
        <v>-2.8694337889027056E-4</v>
      </c>
    </row>
    <row r="77" spans="1:18" x14ac:dyDescent="0.2">
      <c r="A77" s="117"/>
      <c r="B77" s="117"/>
      <c r="C77" s="117"/>
      <c r="D77" s="119">
        <f t="shared" si="6"/>
        <v>0</v>
      </c>
      <c r="E77" s="119">
        <f t="shared" si="6"/>
        <v>0</v>
      </c>
      <c r="F77" s="28">
        <f t="shared" si="7"/>
        <v>0</v>
      </c>
      <c r="G77" s="28">
        <f t="shared" si="7"/>
        <v>0</v>
      </c>
      <c r="H77" s="28">
        <f t="shared" si="8"/>
        <v>0</v>
      </c>
      <c r="I77" s="28">
        <f t="shared" si="9"/>
        <v>0</v>
      </c>
      <c r="J77" s="28">
        <f t="shared" si="10"/>
        <v>0</v>
      </c>
      <c r="K77" s="28">
        <f t="shared" si="11"/>
        <v>0</v>
      </c>
      <c r="L77" s="28">
        <f t="shared" si="12"/>
        <v>0</v>
      </c>
      <c r="M77" s="28">
        <f t="shared" ca="1" si="4"/>
        <v>2.8694337889027056E-4</v>
      </c>
      <c r="N77" s="28">
        <f t="shared" ca="1" si="13"/>
        <v>0</v>
      </c>
      <c r="O77" s="11">
        <f t="shared" ca="1" si="14"/>
        <v>0</v>
      </c>
      <c r="P77" s="28">
        <f t="shared" ca="1" si="15"/>
        <v>0</v>
      </c>
      <c r="Q77" s="28">
        <f t="shared" ca="1" si="16"/>
        <v>0</v>
      </c>
      <c r="R77">
        <f t="shared" ca="1" si="5"/>
        <v>-2.8694337889027056E-4</v>
      </c>
    </row>
    <row r="78" spans="1:18" x14ac:dyDescent="0.2">
      <c r="A78" s="117"/>
      <c r="B78" s="117"/>
      <c r="C78" s="117"/>
      <c r="D78" s="119">
        <f t="shared" si="6"/>
        <v>0</v>
      </c>
      <c r="E78" s="119">
        <f t="shared" si="6"/>
        <v>0</v>
      </c>
      <c r="F78" s="28">
        <f t="shared" si="7"/>
        <v>0</v>
      </c>
      <c r="G78" s="28">
        <f t="shared" si="7"/>
        <v>0</v>
      </c>
      <c r="H78" s="28">
        <f t="shared" si="8"/>
        <v>0</v>
      </c>
      <c r="I78" s="28">
        <f t="shared" si="9"/>
        <v>0</v>
      </c>
      <c r="J78" s="28">
        <f t="shared" si="10"/>
        <v>0</v>
      </c>
      <c r="K78" s="28">
        <f t="shared" si="11"/>
        <v>0</v>
      </c>
      <c r="L78" s="28">
        <f t="shared" si="12"/>
        <v>0</v>
      </c>
      <c r="M78" s="28">
        <f t="shared" ca="1" si="4"/>
        <v>2.8694337889027056E-4</v>
      </c>
      <c r="N78" s="28">
        <f t="shared" ca="1" si="13"/>
        <v>0</v>
      </c>
      <c r="O78" s="11">
        <f t="shared" ca="1" si="14"/>
        <v>0</v>
      </c>
      <c r="P78" s="28">
        <f t="shared" ca="1" si="15"/>
        <v>0</v>
      </c>
      <c r="Q78" s="28">
        <f t="shared" ca="1" si="16"/>
        <v>0</v>
      </c>
      <c r="R78">
        <f t="shared" ca="1" si="5"/>
        <v>-2.8694337889027056E-4</v>
      </c>
    </row>
    <row r="79" spans="1:18" x14ac:dyDescent="0.2">
      <c r="A79" s="117"/>
      <c r="B79" s="117"/>
      <c r="C79" s="117"/>
      <c r="D79" s="119">
        <f t="shared" si="6"/>
        <v>0</v>
      </c>
      <c r="E79" s="119">
        <f t="shared" si="6"/>
        <v>0</v>
      </c>
      <c r="F79" s="28">
        <f t="shared" si="7"/>
        <v>0</v>
      </c>
      <c r="G79" s="28">
        <f t="shared" si="7"/>
        <v>0</v>
      </c>
      <c r="H79" s="28">
        <f t="shared" si="8"/>
        <v>0</v>
      </c>
      <c r="I79" s="28">
        <f t="shared" si="9"/>
        <v>0</v>
      </c>
      <c r="J79" s="28">
        <f t="shared" si="10"/>
        <v>0</v>
      </c>
      <c r="K79" s="28">
        <f t="shared" si="11"/>
        <v>0</v>
      </c>
      <c r="L79" s="28">
        <f t="shared" si="12"/>
        <v>0</v>
      </c>
      <c r="M79" s="28">
        <f t="shared" ca="1" si="4"/>
        <v>2.8694337889027056E-4</v>
      </c>
      <c r="N79" s="28">
        <f t="shared" ca="1" si="13"/>
        <v>0</v>
      </c>
      <c r="O79" s="11">
        <f t="shared" ca="1" si="14"/>
        <v>0</v>
      </c>
      <c r="P79" s="28">
        <f t="shared" ca="1" si="15"/>
        <v>0</v>
      </c>
      <c r="Q79" s="28">
        <f t="shared" ca="1" si="16"/>
        <v>0</v>
      </c>
      <c r="R79">
        <f t="shared" ca="1" si="5"/>
        <v>-2.8694337889027056E-4</v>
      </c>
    </row>
    <row r="80" spans="1:18" x14ac:dyDescent="0.2">
      <c r="A80" s="117"/>
      <c r="B80" s="117"/>
      <c r="C80" s="117"/>
      <c r="D80" s="119">
        <f t="shared" si="6"/>
        <v>0</v>
      </c>
      <c r="E80" s="119">
        <f t="shared" si="6"/>
        <v>0</v>
      </c>
      <c r="F80" s="28">
        <f t="shared" si="7"/>
        <v>0</v>
      </c>
      <c r="G80" s="28">
        <f t="shared" si="7"/>
        <v>0</v>
      </c>
      <c r="H80" s="28">
        <f t="shared" si="8"/>
        <v>0</v>
      </c>
      <c r="I80" s="28">
        <f t="shared" si="9"/>
        <v>0</v>
      </c>
      <c r="J80" s="28">
        <f t="shared" si="10"/>
        <v>0</v>
      </c>
      <c r="K80" s="28">
        <f t="shared" si="11"/>
        <v>0</v>
      </c>
      <c r="L80" s="28">
        <f t="shared" si="12"/>
        <v>0</v>
      </c>
      <c r="M80" s="28">
        <f t="shared" ca="1" si="4"/>
        <v>2.8694337889027056E-4</v>
      </c>
      <c r="N80" s="28">
        <f t="shared" ca="1" si="13"/>
        <v>0</v>
      </c>
      <c r="O80" s="11">
        <f t="shared" ca="1" si="14"/>
        <v>0</v>
      </c>
      <c r="P80" s="28">
        <f t="shared" ca="1" si="15"/>
        <v>0</v>
      </c>
      <c r="Q80" s="28">
        <f t="shared" ca="1" si="16"/>
        <v>0</v>
      </c>
      <c r="R80">
        <f t="shared" ca="1" si="5"/>
        <v>-2.8694337889027056E-4</v>
      </c>
    </row>
    <row r="81" spans="1:18" x14ac:dyDescent="0.2">
      <c r="A81" s="117"/>
      <c r="B81" s="117"/>
      <c r="C81" s="117"/>
      <c r="D81" s="119">
        <f t="shared" si="6"/>
        <v>0</v>
      </c>
      <c r="E81" s="119">
        <f t="shared" si="6"/>
        <v>0</v>
      </c>
      <c r="F81" s="28">
        <f t="shared" si="7"/>
        <v>0</v>
      </c>
      <c r="G81" s="28">
        <f t="shared" si="7"/>
        <v>0</v>
      </c>
      <c r="H81" s="28">
        <f t="shared" si="8"/>
        <v>0</v>
      </c>
      <c r="I81" s="28">
        <f t="shared" si="9"/>
        <v>0</v>
      </c>
      <c r="J81" s="28">
        <f t="shared" si="10"/>
        <v>0</v>
      </c>
      <c r="K81" s="28">
        <f t="shared" si="11"/>
        <v>0</v>
      </c>
      <c r="L81" s="28">
        <f t="shared" si="12"/>
        <v>0</v>
      </c>
      <c r="M81" s="28">
        <f t="shared" ca="1" si="4"/>
        <v>2.8694337889027056E-4</v>
      </c>
      <c r="N81" s="28">
        <f t="shared" ca="1" si="13"/>
        <v>0</v>
      </c>
      <c r="O81" s="11">
        <f t="shared" ca="1" si="14"/>
        <v>0</v>
      </c>
      <c r="P81" s="28">
        <f t="shared" ca="1" si="15"/>
        <v>0</v>
      </c>
      <c r="Q81" s="28">
        <f t="shared" ca="1" si="16"/>
        <v>0</v>
      </c>
      <c r="R81">
        <f t="shared" ca="1" si="5"/>
        <v>-2.8694337889027056E-4</v>
      </c>
    </row>
    <row r="82" spans="1:18" x14ac:dyDescent="0.2">
      <c r="A82" s="117"/>
      <c r="B82" s="117"/>
      <c r="C82" s="117"/>
      <c r="D82" s="119">
        <f t="shared" si="6"/>
        <v>0</v>
      </c>
      <c r="E82" s="119">
        <f t="shared" si="6"/>
        <v>0</v>
      </c>
      <c r="F82" s="28">
        <f t="shared" si="7"/>
        <v>0</v>
      </c>
      <c r="G82" s="28">
        <f t="shared" si="7"/>
        <v>0</v>
      </c>
      <c r="H82" s="28">
        <f t="shared" si="8"/>
        <v>0</v>
      </c>
      <c r="I82" s="28">
        <f t="shared" si="9"/>
        <v>0</v>
      </c>
      <c r="J82" s="28">
        <f t="shared" si="10"/>
        <v>0</v>
      </c>
      <c r="K82" s="28">
        <f t="shared" si="11"/>
        <v>0</v>
      </c>
      <c r="L82" s="28">
        <f t="shared" si="12"/>
        <v>0</v>
      </c>
      <c r="M82" s="28">
        <f t="shared" ca="1" si="4"/>
        <v>2.8694337889027056E-4</v>
      </c>
      <c r="N82" s="28">
        <f t="shared" ca="1" si="13"/>
        <v>0</v>
      </c>
      <c r="O82" s="11">
        <f t="shared" ca="1" si="14"/>
        <v>0</v>
      </c>
      <c r="P82" s="28">
        <f t="shared" ca="1" si="15"/>
        <v>0</v>
      </c>
      <c r="Q82" s="28">
        <f t="shared" ca="1" si="16"/>
        <v>0</v>
      </c>
      <c r="R82">
        <f t="shared" ca="1" si="5"/>
        <v>-2.8694337889027056E-4</v>
      </c>
    </row>
    <row r="83" spans="1:18" x14ac:dyDescent="0.2">
      <c r="A83" s="117"/>
      <c r="B83" s="117"/>
      <c r="C83" s="117"/>
      <c r="D83" s="119">
        <f t="shared" si="6"/>
        <v>0</v>
      </c>
      <c r="E83" s="119">
        <f t="shared" si="6"/>
        <v>0</v>
      </c>
      <c r="F83" s="28">
        <f t="shared" si="7"/>
        <v>0</v>
      </c>
      <c r="G83" s="28">
        <f t="shared" si="7"/>
        <v>0</v>
      </c>
      <c r="H83" s="28">
        <f t="shared" si="8"/>
        <v>0</v>
      </c>
      <c r="I83" s="28">
        <f t="shared" si="9"/>
        <v>0</v>
      </c>
      <c r="J83" s="28">
        <f t="shared" si="10"/>
        <v>0</v>
      </c>
      <c r="K83" s="28">
        <f t="shared" si="11"/>
        <v>0</v>
      </c>
      <c r="L83" s="28">
        <f t="shared" si="12"/>
        <v>0</v>
      </c>
      <c r="M83" s="28">
        <f t="shared" ca="1" si="4"/>
        <v>2.8694337889027056E-4</v>
      </c>
      <c r="N83" s="28">
        <f t="shared" ca="1" si="13"/>
        <v>0</v>
      </c>
      <c r="O83" s="11">
        <f t="shared" ca="1" si="14"/>
        <v>0</v>
      </c>
      <c r="P83" s="28">
        <f t="shared" ca="1" si="15"/>
        <v>0</v>
      </c>
      <c r="Q83" s="28">
        <f t="shared" ca="1" si="16"/>
        <v>0</v>
      </c>
      <c r="R83">
        <f t="shared" ca="1" si="5"/>
        <v>-2.8694337889027056E-4</v>
      </c>
    </row>
    <row r="84" spans="1:18" x14ac:dyDescent="0.2">
      <c r="A84" s="117"/>
      <c r="B84" s="117"/>
      <c r="C84" s="117"/>
      <c r="D84" s="119">
        <f t="shared" si="6"/>
        <v>0</v>
      </c>
      <c r="E84" s="119">
        <f t="shared" si="6"/>
        <v>0</v>
      </c>
      <c r="F84" s="28">
        <f t="shared" si="7"/>
        <v>0</v>
      </c>
      <c r="G84" s="28">
        <f t="shared" si="7"/>
        <v>0</v>
      </c>
      <c r="H84" s="28">
        <f t="shared" si="8"/>
        <v>0</v>
      </c>
      <c r="I84" s="28">
        <f t="shared" si="9"/>
        <v>0</v>
      </c>
      <c r="J84" s="28">
        <f t="shared" si="10"/>
        <v>0</v>
      </c>
      <c r="K84" s="28">
        <f t="shared" si="11"/>
        <v>0</v>
      </c>
      <c r="L84" s="28">
        <f t="shared" si="12"/>
        <v>0</v>
      </c>
      <c r="M84" s="28">
        <f t="shared" ca="1" si="4"/>
        <v>2.8694337889027056E-4</v>
      </c>
      <c r="N84" s="28">
        <f t="shared" ca="1" si="13"/>
        <v>0</v>
      </c>
      <c r="O84" s="11">
        <f t="shared" ca="1" si="14"/>
        <v>0</v>
      </c>
      <c r="P84" s="28">
        <f t="shared" ca="1" si="15"/>
        <v>0</v>
      </c>
      <c r="Q84" s="28">
        <f t="shared" ca="1" si="16"/>
        <v>0</v>
      </c>
      <c r="R84">
        <f t="shared" ca="1" si="5"/>
        <v>-2.8694337889027056E-4</v>
      </c>
    </row>
    <row r="85" spans="1:18" x14ac:dyDescent="0.2">
      <c r="A85" s="117"/>
      <c r="B85" s="117"/>
      <c r="C85" s="117"/>
      <c r="D85" s="119">
        <f t="shared" si="6"/>
        <v>0</v>
      </c>
      <c r="E85" s="119">
        <f t="shared" si="6"/>
        <v>0</v>
      </c>
      <c r="F85" s="28">
        <f t="shared" si="7"/>
        <v>0</v>
      </c>
      <c r="G85" s="28">
        <f t="shared" si="7"/>
        <v>0</v>
      </c>
      <c r="H85" s="28">
        <f t="shared" si="8"/>
        <v>0</v>
      </c>
      <c r="I85" s="28">
        <f t="shared" si="9"/>
        <v>0</v>
      </c>
      <c r="J85" s="28">
        <f t="shared" si="10"/>
        <v>0</v>
      </c>
      <c r="K85" s="28">
        <f t="shared" si="11"/>
        <v>0</v>
      </c>
      <c r="L85" s="28">
        <f t="shared" si="12"/>
        <v>0</v>
      </c>
      <c r="M85" s="28">
        <f t="shared" ref="M85:M148" ca="1" si="17">+E$4+E$5*D85+E$6*D85^2</f>
        <v>2.8694337889027056E-4</v>
      </c>
      <c r="N85" s="28">
        <f t="shared" ca="1" si="13"/>
        <v>0</v>
      </c>
      <c r="O85" s="11">
        <f t="shared" ca="1" si="14"/>
        <v>0</v>
      </c>
      <c r="P85" s="28">
        <f t="shared" ca="1" si="15"/>
        <v>0</v>
      </c>
      <c r="Q85" s="28">
        <f t="shared" ca="1" si="16"/>
        <v>0</v>
      </c>
      <c r="R85">
        <f t="shared" ref="R85:R148" ca="1" si="18">+E85-M85</f>
        <v>-2.8694337889027056E-4</v>
      </c>
    </row>
    <row r="86" spans="1:18" x14ac:dyDescent="0.2">
      <c r="A86" s="117"/>
      <c r="B86" s="117"/>
      <c r="C86" s="117"/>
      <c r="D86" s="119">
        <f t="shared" ref="D86:E144" si="19">A86/A$18</f>
        <v>0</v>
      </c>
      <c r="E86" s="119">
        <f t="shared" si="19"/>
        <v>0</v>
      </c>
      <c r="F86" s="28">
        <f t="shared" ref="F86:G144" si="20">$C86*D86</f>
        <v>0</v>
      </c>
      <c r="G86" s="28">
        <f t="shared" si="20"/>
        <v>0</v>
      </c>
      <c r="H86" s="28">
        <f t="shared" ref="H86:H149" si="21">C86*D86*D86</f>
        <v>0</v>
      </c>
      <c r="I86" s="28">
        <f t="shared" ref="I86:I149" si="22">C86*D86*D86*D86</f>
        <v>0</v>
      </c>
      <c r="J86" s="28">
        <f t="shared" ref="J86:J149" si="23">C86*D86*D86*D86*D86</f>
        <v>0</v>
      </c>
      <c r="K86" s="28">
        <f t="shared" ref="K86:K149" si="24">C86*E86*D86</f>
        <v>0</v>
      </c>
      <c r="L86" s="28">
        <f t="shared" ref="L86:L149" si="25">C86*E86*D86*D86</f>
        <v>0</v>
      </c>
      <c r="M86" s="28">
        <f t="shared" ca="1" si="17"/>
        <v>2.8694337889027056E-4</v>
      </c>
      <c r="N86" s="28">
        <f t="shared" ref="N86:N149" ca="1" si="26">C86*(M86-E86)^2</f>
        <v>0</v>
      </c>
      <c r="O86" s="11">
        <f t="shared" ref="O86:O149" ca="1" si="27">(C86*O$1-O$2*F86+O$3*H86)^2</f>
        <v>0</v>
      </c>
      <c r="P86" s="28">
        <f t="shared" ref="P86:P149" ca="1" si="28">(-C86*O$2+O$4*F86-O$5*H86)^2</f>
        <v>0</v>
      </c>
      <c r="Q86" s="28">
        <f t="shared" ref="Q86:Q149" ca="1" si="29">+(C86*O$3-F86*O$5+H86*O$6)^2</f>
        <v>0</v>
      </c>
      <c r="R86">
        <f t="shared" ca="1" si="18"/>
        <v>-2.8694337889027056E-4</v>
      </c>
    </row>
    <row r="87" spans="1:18" x14ac:dyDescent="0.2">
      <c r="A87" s="117"/>
      <c r="B87" s="117"/>
      <c r="C87" s="117"/>
      <c r="D87" s="119">
        <f t="shared" si="19"/>
        <v>0</v>
      </c>
      <c r="E87" s="119">
        <f t="shared" si="19"/>
        <v>0</v>
      </c>
      <c r="F87" s="28">
        <f t="shared" si="20"/>
        <v>0</v>
      </c>
      <c r="G87" s="28">
        <f t="shared" si="20"/>
        <v>0</v>
      </c>
      <c r="H87" s="28">
        <f t="shared" si="21"/>
        <v>0</v>
      </c>
      <c r="I87" s="28">
        <f t="shared" si="22"/>
        <v>0</v>
      </c>
      <c r="J87" s="28">
        <f t="shared" si="23"/>
        <v>0</v>
      </c>
      <c r="K87" s="28">
        <f t="shared" si="24"/>
        <v>0</v>
      </c>
      <c r="L87" s="28">
        <f t="shared" si="25"/>
        <v>0</v>
      </c>
      <c r="M87" s="28">
        <f t="shared" ca="1" si="17"/>
        <v>2.8694337889027056E-4</v>
      </c>
      <c r="N87" s="28">
        <f t="shared" ca="1" si="26"/>
        <v>0</v>
      </c>
      <c r="O87" s="11">
        <f t="shared" ca="1" si="27"/>
        <v>0</v>
      </c>
      <c r="P87" s="28">
        <f t="shared" ca="1" si="28"/>
        <v>0</v>
      </c>
      <c r="Q87" s="28">
        <f t="shared" ca="1" si="29"/>
        <v>0</v>
      </c>
      <c r="R87">
        <f t="shared" ca="1" si="18"/>
        <v>-2.8694337889027056E-4</v>
      </c>
    </row>
    <row r="88" spans="1:18" x14ac:dyDescent="0.2">
      <c r="A88" s="117"/>
      <c r="B88" s="117"/>
      <c r="C88" s="117"/>
      <c r="D88" s="119">
        <f t="shared" si="19"/>
        <v>0</v>
      </c>
      <c r="E88" s="119">
        <f t="shared" si="19"/>
        <v>0</v>
      </c>
      <c r="F88" s="28">
        <f t="shared" si="20"/>
        <v>0</v>
      </c>
      <c r="G88" s="28">
        <f t="shared" si="20"/>
        <v>0</v>
      </c>
      <c r="H88" s="28">
        <f t="shared" si="21"/>
        <v>0</v>
      </c>
      <c r="I88" s="28">
        <f t="shared" si="22"/>
        <v>0</v>
      </c>
      <c r="J88" s="28">
        <f t="shared" si="23"/>
        <v>0</v>
      </c>
      <c r="K88" s="28">
        <f t="shared" si="24"/>
        <v>0</v>
      </c>
      <c r="L88" s="28">
        <f t="shared" si="25"/>
        <v>0</v>
      </c>
      <c r="M88" s="28">
        <f t="shared" ca="1" si="17"/>
        <v>2.8694337889027056E-4</v>
      </c>
      <c r="N88" s="28">
        <f t="shared" ca="1" si="26"/>
        <v>0</v>
      </c>
      <c r="O88" s="11">
        <f t="shared" ca="1" si="27"/>
        <v>0</v>
      </c>
      <c r="P88" s="28">
        <f t="shared" ca="1" si="28"/>
        <v>0</v>
      </c>
      <c r="Q88" s="28">
        <f t="shared" ca="1" si="29"/>
        <v>0</v>
      </c>
      <c r="R88">
        <f t="shared" ca="1" si="18"/>
        <v>-2.8694337889027056E-4</v>
      </c>
    </row>
    <row r="89" spans="1:18" x14ac:dyDescent="0.2">
      <c r="A89" s="117"/>
      <c r="B89" s="117"/>
      <c r="C89" s="117"/>
      <c r="D89" s="119">
        <f t="shared" si="19"/>
        <v>0</v>
      </c>
      <c r="E89" s="119">
        <f t="shared" si="19"/>
        <v>0</v>
      </c>
      <c r="F89" s="28">
        <f t="shared" si="20"/>
        <v>0</v>
      </c>
      <c r="G89" s="28">
        <f t="shared" si="20"/>
        <v>0</v>
      </c>
      <c r="H89" s="28">
        <f t="shared" si="21"/>
        <v>0</v>
      </c>
      <c r="I89" s="28">
        <f t="shared" si="22"/>
        <v>0</v>
      </c>
      <c r="J89" s="28">
        <f t="shared" si="23"/>
        <v>0</v>
      </c>
      <c r="K89" s="28">
        <f t="shared" si="24"/>
        <v>0</v>
      </c>
      <c r="L89" s="28">
        <f t="shared" si="25"/>
        <v>0</v>
      </c>
      <c r="M89" s="28">
        <f t="shared" ca="1" si="17"/>
        <v>2.8694337889027056E-4</v>
      </c>
      <c r="N89" s="28">
        <f t="shared" ca="1" si="26"/>
        <v>0</v>
      </c>
      <c r="O89" s="11">
        <f t="shared" ca="1" si="27"/>
        <v>0</v>
      </c>
      <c r="P89" s="28">
        <f t="shared" ca="1" si="28"/>
        <v>0</v>
      </c>
      <c r="Q89" s="28">
        <f t="shared" ca="1" si="29"/>
        <v>0</v>
      </c>
      <c r="R89">
        <f t="shared" ca="1" si="18"/>
        <v>-2.8694337889027056E-4</v>
      </c>
    </row>
    <row r="90" spans="1:18" x14ac:dyDescent="0.2">
      <c r="A90" s="117"/>
      <c r="B90" s="117"/>
      <c r="C90" s="117"/>
      <c r="D90" s="119">
        <f t="shared" si="19"/>
        <v>0</v>
      </c>
      <c r="E90" s="119">
        <f t="shared" si="19"/>
        <v>0</v>
      </c>
      <c r="F90" s="28">
        <f t="shared" si="20"/>
        <v>0</v>
      </c>
      <c r="G90" s="28">
        <f t="shared" si="20"/>
        <v>0</v>
      </c>
      <c r="H90" s="28">
        <f t="shared" si="21"/>
        <v>0</v>
      </c>
      <c r="I90" s="28">
        <f t="shared" si="22"/>
        <v>0</v>
      </c>
      <c r="J90" s="28">
        <f t="shared" si="23"/>
        <v>0</v>
      </c>
      <c r="K90" s="28">
        <f t="shared" si="24"/>
        <v>0</v>
      </c>
      <c r="L90" s="28">
        <f t="shared" si="25"/>
        <v>0</v>
      </c>
      <c r="M90" s="28">
        <f t="shared" ca="1" si="17"/>
        <v>2.8694337889027056E-4</v>
      </c>
      <c r="N90" s="28">
        <f t="shared" ca="1" si="26"/>
        <v>0</v>
      </c>
      <c r="O90" s="11">
        <f t="shared" ca="1" si="27"/>
        <v>0</v>
      </c>
      <c r="P90" s="28">
        <f t="shared" ca="1" si="28"/>
        <v>0</v>
      </c>
      <c r="Q90" s="28">
        <f t="shared" ca="1" si="29"/>
        <v>0</v>
      </c>
      <c r="R90">
        <f t="shared" ca="1" si="18"/>
        <v>-2.8694337889027056E-4</v>
      </c>
    </row>
    <row r="91" spans="1:18" x14ac:dyDescent="0.2">
      <c r="A91" s="117"/>
      <c r="B91" s="117"/>
      <c r="C91" s="117"/>
      <c r="D91" s="119">
        <f t="shared" si="19"/>
        <v>0</v>
      </c>
      <c r="E91" s="119">
        <f t="shared" si="19"/>
        <v>0</v>
      </c>
      <c r="F91" s="28">
        <f t="shared" si="20"/>
        <v>0</v>
      </c>
      <c r="G91" s="28">
        <f t="shared" si="20"/>
        <v>0</v>
      </c>
      <c r="H91" s="28">
        <f t="shared" si="21"/>
        <v>0</v>
      </c>
      <c r="I91" s="28">
        <f t="shared" si="22"/>
        <v>0</v>
      </c>
      <c r="J91" s="28">
        <f t="shared" si="23"/>
        <v>0</v>
      </c>
      <c r="K91" s="28">
        <f t="shared" si="24"/>
        <v>0</v>
      </c>
      <c r="L91" s="28">
        <f t="shared" si="25"/>
        <v>0</v>
      </c>
      <c r="M91" s="28">
        <f t="shared" ca="1" si="17"/>
        <v>2.8694337889027056E-4</v>
      </c>
      <c r="N91" s="28">
        <f t="shared" ca="1" si="26"/>
        <v>0</v>
      </c>
      <c r="O91" s="11">
        <f t="shared" ca="1" si="27"/>
        <v>0</v>
      </c>
      <c r="P91" s="28">
        <f t="shared" ca="1" si="28"/>
        <v>0</v>
      </c>
      <c r="Q91" s="28">
        <f t="shared" ca="1" si="29"/>
        <v>0</v>
      </c>
      <c r="R91">
        <f t="shared" ca="1" si="18"/>
        <v>-2.8694337889027056E-4</v>
      </c>
    </row>
    <row r="92" spans="1:18" x14ac:dyDescent="0.2">
      <c r="A92" s="117"/>
      <c r="B92" s="117"/>
      <c r="C92" s="117"/>
      <c r="D92" s="119">
        <f t="shared" si="19"/>
        <v>0</v>
      </c>
      <c r="E92" s="119">
        <f t="shared" si="19"/>
        <v>0</v>
      </c>
      <c r="F92" s="28">
        <f t="shared" si="20"/>
        <v>0</v>
      </c>
      <c r="G92" s="28">
        <f t="shared" si="20"/>
        <v>0</v>
      </c>
      <c r="H92" s="28">
        <f t="shared" si="21"/>
        <v>0</v>
      </c>
      <c r="I92" s="28">
        <f t="shared" si="22"/>
        <v>0</v>
      </c>
      <c r="J92" s="28">
        <f t="shared" si="23"/>
        <v>0</v>
      </c>
      <c r="K92" s="28">
        <f t="shared" si="24"/>
        <v>0</v>
      </c>
      <c r="L92" s="28">
        <f t="shared" si="25"/>
        <v>0</v>
      </c>
      <c r="M92" s="28">
        <f t="shared" ca="1" si="17"/>
        <v>2.8694337889027056E-4</v>
      </c>
      <c r="N92" s="28">
        <f t="shared" ca="1" si="26"/>
        <v>0</v>
      </c>
      <c r="O92" s="11">
        <f t="shared" ca="1" si="27"/>
        <v>0</v>
      </c>
      <c r="P92" s="28">
        <f t="shared" ca="1" si="28"/>
        <v>0</v>
      </c>
      <c r="Q92" s="28">
        <f t="shared" ca="1" si="29"/>
        <v>0</v>
      </c>
      <c r="R92">
        <f t="shared" ca="1" si="18"/>
        <v>-2.8694337889027056E-4</v>
      </c>
    </row>
    <row r="93" spans="1:18" x14ac:dyDescent="0.2">
      <c r="A93" s="117"/>
      <c r="B93" s="117"/>
      <c r="C93" s="117"/>
      <c r="D93" s="119">
        <f t="shared" si="19"/>
        <v>0</v>
      </c>
      <c r="E93" s="119">
        <f t="shared" si="19"/>
        <v>0</v>
      </c>
      <c r="F93" s="28">
        <f t="shared" si="20"/>
        <v>0</v>
      </c>
      <c r="G93" s="28">
        <f t="shared" si="20"/>
        <v>0</v>
      </c>
      <c r="H93" s="28">
        <f t="shared" si="21"/>
        <v>0</v>
      </c>
      <c r="I93" s="28">
        <f t="shared" si="22"/>
        <v>0</v>
      </c>
      <c r="J93" s="28">
        <f t="shared" si="23"/>
        <v>0</v>
      </c>
      <c r="K93" s="28">
        <f t="shared" si="24"/>
        <v>0</v>
      </c>
      <c r="L93" s="28">
        <f t="shared" si="25"/>
        <v>0</v>
      </c>
      <c r="M93" s="28">
        <f t="shared" ca="1" si="17"/>
        <v>2.8694337889027056E-4</v>
      </c>
      <c r="N93" s="28">
        <f t="shared" ca="1" si="26"/>
        <v>0</v>
      </c>
      <c r="O93" s="11">
        <f t="shared" ca="1" si="27"/>
        <v>0</v>
      </c>
      <c r="P93" s="28">
        <f t="shared" ca="1" si="28"/>
        <v>0</v>
      </c>
      <c r="Q93" s="28">
        <f t="shared" ca="1" si="29"/>
        <v>0</v>
      </c>
      <c r="R93">
        <f t="shared" ca="1" si="18"/>
        <v>-2.8694337889027056E-4</v>
      </c>
    </row>
    <row r="94" spans="1:18" x14ac:dyDescent="0.2">
      <c r="A94" s="117"/>
      <c r="B94" s="117"/>
      <c r="C94" s="117"/>
      <c r="D94" s="119">
        <f t="shared" si="19"/>
        <v>0</v>
      </c>
      <c r="E94" s="119">
        <f t="shared" si="19"/>
        <v>0</v>
      </c>
      <c r="F94" s="28">
        <f t="shared" si="20"/>
        <v>0</v>
      </c>
      <c r="G94" s="28">
        <f t="shared" si="20"/>
        <v>0</v>
      </c>
      <c r="H94" s="28">
        <f t="shared" si="21"/>
        <v>0</v>
      </c>
      <c r="I94" s="28">
        <f t="shared" si="22"/>
        <v>0</v>
      </c>
      <c r="J94" s="28">
        <f t="shared" si="23"/>
        <v>0</v>
      </c>
      <c r="K94" s="28">
        <f t="shared" si="24"/>
        <v>0</v>
      </c>
      <c r="L94" s="28">
        <f t="shared" si="25"/>
        <v>0</v>
      </c>
      <c r="M94" s="28">
        <f t="shared" ca="1" si="17"/>
        <v>2.8694337889027056E-4</v>
      </c>
      <c r="N94" s="28">
        <f t="shared" ca="1" si="26"/>
        <v>0</v>
      </c>
      <c r="O94" s="11">
        <f t="shared" ca="1" si="27"/>
        <v>0</v>
      </c>
      <c r="P94" s="28">
        <f t="shared" ca="1" si="28"/>
        <v>0</v>
      </c>
      <c r="Q94" s="28">
        <f t="shared" ca="1" si="29"/>
        <v>0</v>
      </c>
      <c r="R94">
        <f t="shared" ca="1" si="18"/>
        <v>-2.8694337889027056E-4</v>
      </c>
    </row>
    <row r="95" spans="1:18" x14ac:dyDescent="0.2">
      <c r="A95" s="117"/>
      <c r="B95" s="117"/>
      <c r="C95" s="117"/>
      <c r="D95" s="119">
        <f t="shared" si="19"/>
        <v>0</v>
      </c>
      <c r="E95" s="119">
        <f t="shared" si="19"/>
        <v>0</v>
      </c>
      <c r="F95" s="28">
        <f t="shared" si="20"/>
        <v>0</v>
      </c>
      <c r="G95" s="28">
        <f t="shared" si="20"/>
        <v>0</v>
      </c>
      <c r="H95" s="28">
        <f t="shared" si="21"/>
        <v>0</v>
      </c>
      <c r="I95" s="28">
        <f t="shared" si="22"/>
        <v>0</v>
      </c>
      <c r="J95" s="28">
        <f t="shared" si="23"/>
        <v>0</v>
      </c>
      <c r="K95" s="28">
        <f t="shared" si="24"/>
        <v>0</v>
      </c>
      <c r="L95" s="28">
        <f t="shared" si="25"/>
        <v>0</v>
      </c>
      <c r="M95" s="28">
        <f t="shared" ca="1" si="17"/>
        <v>2.8694337889027056E-4</v>
      </c>
      <c r="N95" s="28">
        <f t="shared" ca="1" si="26"/>
        <v>0</v>
      </c>
      <c r="O95" s="11">
        <f t="shared" ca="1" si="27"/>
        <v>0</v>
      </c>
      <c r="P95" s="28">
        <f t="shared" ca="1" si="28"/>
        <v>0</v>
      </c>
      <c r="Q95" s="28">
        <f t="shared" ca="1" si="29"/>
        <v>0</v>
      </c>
      <c r="R95">
        <f t="shared" ca="1" si="18"/>
        <v>-2.8694337889027056E-4</v>
      </c>
    </row>
    <row r="96" spans="1:18" x14ac:dyDescent="0.2">
      <c r="A96" s="117"/>
      <c r="B96" s="117"/>
      <c r="C96" s="117"/>
      <c r="D96" s="119">
        <f t="shared" si="19"/>
        <v>0</v>
      </c>
      <c r="E96" s="119">
        <f t="shared" si="19"/>
        <v>0</v>
      </c>
      <c r="F96" s="28">
        <f t="shared" si="20"/>
        <v>0</v>
      </c>
      <c r="G96" s="28">
        <f t="shared" si="20"/>
        <v>0</v>
      </c>
      <c r="H96" s="28">
        <f t="shared" si="21"/>
        <v>0</v>
      </c>
      <c r="I96" s="28">
        <f t="shared" si="22"/>
        <v>0</v>
      </c>
      <c r="J96" s="28">
        <f t="shared" si="23"/>
        <v>0</v>
      </c>
      <c r="K96" s="28">
        <f t="shared" si="24"/>
        <v>0</v>
      </c>
      <c r="L96" s="28">
        <f t="shared" si="25"/>
        <v>0</v>
      </c>
      <c r="M96" s="28">
        <f t="shared" ca="1" si="17"/>
        <v>2.8694337889027056E-4</v>
      </c>
      <c r="N96" s="28">
        <f t="shared" ca="1" si="26"/>
        <v>0</v>
      </c>
      <c r="O96" s="11">
        <f t="shared" ca="1" si="27"/>
        <v>0</v>
      </c>
      <c r="P96" s="28">
        <f t="shared" ca="1" si="28"/>
        <v>0</v>
      </c>
      <c r="Q96" s="28">
        <f t="shared" ca="1" si="29"/>
        <v>0</v>
      </c>
      <c r="R96">
        <f t="shared" ca="1" si="18"/>
        <v>-2.8694337889027056E-4</v>
      </c>
    </row>
    <row r="97" spans="1:18" x14ac:dyDescent="0.2">
      <c r="A97" s="117"/>
      <c r="B97" s="117"/>
      <c r="C97" s="117"/>
      <c r="D97" s="119">
        <f t="shared" si="19"/>
        <v>0</v>
      </c>
      <c r="E97" s="119">
        <f t="shared" si="19"/>
        <v>0</v>
      </c>
      <c r="F97" s="28">
        <f t="shared" si="20"/>
        <v>0</v>
      </c>
      <c r="G97" s="28">
        <f t="shared" si="20"/>
        <v>0</v>
      </c>
      <c r="H97" s="28">
        <f t="shared" si="21"/>
        <v>0</v>
      </c>
      <c r="I97" s="28">
        <f t="shared" si="22"/>
        <v>0</v>
      </c>
      <c r="J97" s="28">
        <f t="shared" si="23"/>
        <v>0</v>
      </c>
      <c r="K97" s="28">
        <f t="shared" si="24"/>
        <v>0</v>
      </c>
      <c r="L97" s="28">
        <f t="shared" si="25"/>
        <v>0</v>
      </c>
      <c r="M97" s="28">
        <f t="shared" ca="1" si="17"/>
        <v>2.8694337889027056E-4</v>
      </c>
      <c r="N97" s="28">
        <f t="shared" ca="1" si="26"/>
        <v>0</v>
      </c>
      <c r="O97" s="11">
        <f t="shared" ca="1" si="27"/>
        <v>0</v>
      </c>
      <c r="P97" s="28">
        <f t="shared" ca="1" si="28"/>
        <v>0</v>
      </c>
      <c r="Q97" s="28">
        <f t="shared" ca="1" si="29"/>
        <v>0</v>
      </c>
      <c r="R97">
        <f t="shared" ca="1" si="18"/>
        <v>-2.8694337889027056E-4</v>
      </c>
    </row>
    <row r="98" spans="1:18" x14ac:dyDescent="0.2">
      <c r="A98" s="117"/>
      <c r="B98" s="117"/>
      <c r="C98" s="117"/>
      <c r="D98" s="119">
        <f t="shared" si="19"/>
        <v>0</v>
      </c>
      <c r="E98" s="119">
        <f t="shared" si="19"/>
        <v>0</v>
      </c>
      <c r="F98" s="28">
        <f t="shared" si="20"/>
        <v>0</v>
      </c>
      <c r="G98" s="28">
        <f t="shared" si="20"/>
        <v>0</v>
      </c>
      <c r="H98" s="28">
        <f t="shared" si="21"/>
        <v>0</v>
      </c>
      <c r="I98" s="28">
        <f t="shared" si="22"/>
        <v>0</v>
      </c>
      <c r="J98" s="28">
        <f t="shared" si="23"/>
        <v>0</v>
      </c>
      <c r="K98" s="28">
        <f t="shared" si="24"/>
        <v>0</v>
      </c>
      <c r="L98" s="28">
        <f t="shared" si="25"/>
        <v>0</v>
      </c>
      <c r="M98" s="28">
        <f t="shared" ca="1" si="17"/>
        <v>2.8694337889027056E-4</v>
      </c>
      <c r="N98" s="28">
        <f t="shared" ca="1" si="26"/>
        <v>0</v>
      </c>
      <c r="O98" s="11">
        <f t="shared" ca="1" si="27"/>
        <v>0</v>
      </c>
      <c r="P98" s="28">
        <f t="shared" ca="1" si="28"/>
        <v>0</v>
      </c>
      <c r="Q98" s="28">
        <f t="shared" ca="1" si="29"/>
        <v>0</v>
      </c>
      <c r="R98">
        <f t="shared" ca="1" si="18"/>
        <v>-2.8694337889027056E-4</v>
      </c>
    </row>
    <row r="99" spans="1:18" x14ac:dyDescent="0.2">
      <c r="A99" s="117"/>
      <c r="B99" s="117"/>
      <c r="C99" s="117"/>
      <c r="D99" s="119">
        <f t="shared" si="19"/>
        <v>0</v>
      </c>
      <c r="E99" s="119">
        <f t="shared" si="19"/>
        <v>0</v>
      </c>
      <c r="F99" s="28">
        <f t="shared" si="20"/>
        <v>0</v>
      </c>
      <c r="G99" s="28">
        <f t="shared" si="20"/>
        <v>0</v>
      </c>
      <c r="H99" s="28">
        <f t="shared" si="21"/>
        <v>0</v>
      </c>
      <c r="I99" s="28">
        <f t="shared" si="22"/>
        <v>0</v>
      </c>
      <c r="J99" s="28">
        <f t="shared" si="23"/>
        <v>0</v>
      </c>
      <c r="K99" s="28">
        <f t="shared" si="24"/>
        <v>0</v>
      </c>
      <c r="L99" s="28">
        <f t="shared" si="25"/>
        <v>0</v>
      </c>
      <c r="M99" s="28">
        <f t="shared" ca="1" si="17"/>
        <v>2.8694337889027056E-4</v>
      </c>
      <c r="N99" s="28">
        <f t="shared" ca="1" si="26"/>
        <v>0</v>
      </c>
      <c r="O99" s="11">
        <f t="shared" ca="1" si="27"/>
        <v>0</v>
      </c>
      <c r="P99" s="28">
        <f t="shared" ca="1" si="28"/>
        <v>0</v>
      </c>
      <c r="Q99" s="28">
        <f t="shared" ca="1" si="29"/>
        <v>0</v>
      </c>
      <c r="R99">
        <f t="shared" ca="1" si="18"/>
        <v>-2.8694337889027056E-4</v>
      </c>
    </row>
    <row r="100" spans="1:18" x14ac:dyDescent="0.2">
      <c r="A100" s="117"/>
      <c r="B100" s="117"/>
      <c r="C100" s="117"/>
      <c r="D100" s="119">
        <f t="shared" si="19"/>
        <v>0</v>
      </c>
      <c r="E100" s="119">
        <f t="shared" si="19"/>
        <v>0</v>
      </c>
      <c r="F100" s="28">
        <f t="shared" si="20"/>
        <v>0</v>
      </c>
      <c r="G100" s="28">
        <f t="shared" si="20"/>
        <v>0</v>
      </c>
      <c r="H100" s="28">
        <f t="shared" si="21"/>
        <v>0</v>
      </c>
      <c r="I100" s="28">
        <f t="shared" si="22"/>
        <v>0</v>
      </c>
      <c r="J100" s="28">
        <f t="shared" si="23"/>
        <v>0</v>
      </c>
      <c r="K100" s="28">
        <f t="shared" si="24"/>
        <v>0</v>
      </c>
      <c r="L100" s="28">
        <f t="shared" si="25"/>
        <v>0</v>
      </c>
      <c r="M100" s="28">
        <f t="shared" ca="1" si="17"/>
        <v>2.8694337889027056E-4</v>
      </c>
      <c r="N100" s="28">
        <f t="shared" ca="1" si="26"/>
        <v>0</v>
      </c>
      <c r="O100" s="11">
        <f t="shared" ca="1" si="27"/>
        <v>0</v>
      </c>
      <c r="P100" s="28">
        <f t="shared" ca="1" si="28"/>
        <v>0</v>
      </c>
      <c r="Q100" s="28">
        <f t="shared" ca="1" si="29"/>
        <v>0</v>
      </c>
      <c r="R100">
        <f t="shared" ca="1" si="18"/>
        <v>-2.8694337889027056E-4</v>
      </c>
    </row>
    <row r="101" spans="1:18" x14ac:dyDescent="0.2">
      <c r="A101" s="117"/>
      <c r="B101" s="117"/>
      <c r="C101" s="117"/>
      <c r="D101" s="119">
        <f t="shared" si="19"/>
        <v>0</v>
      </c>
      <c r="E101" s="119">
        <f t="shared" si="19"/>
        <v>0</v>
      </c>
      <c r="F101" s="28">
        <f t="shared" si="20"/>
        <v>0</v>
      </c>
      <c r="G101" s="28">
        <f t="shared" si="20"/>
        <v>0</v>
      </c>
      <c r="H101" s="28">
        <f t="shared" si="21"/>
        <v>0</v>
      </c>
      <c r="I101" s="28">
        <f t="shared" si="22"/>
        <v>0</v>
      </c>
      <c r="J101" s="28">
        <f t="shared" si="23"/>
        <v>0</v>
      </c>
      <c r="K101" s="28">
        <f t="shared" si="24"/>
        <v>0</v>
      </c>
      <c r="L101" s="28">
        <f t="shared" si="25"/>
        <v>0</v>
      </c>
      <c r="M101" s="28">
        <f t="shared" ca="1" si="17"/>
        <v>2.8694337889027056E-4</v>
      </c>
      <c r="N101" s="28">
        <f t="shared" ca="1" si="26"/>
        <v>0</v>
      </c>
      <c r="O101" s="11">
        <f t="shared" ca="1" si="27"/>
        <v>0</v>
      </c>
      <c r="P101" s="28">
        <f t="shared" ca="1" si="28"/>
        <v>0</v>
      </c>
      <c r="Q101" s="28">
        <f t="shared" ca="1" si="29"/>
        <v>0</v>
      </c>
      <c r="R101">
        <f t="shared" ca="1" si="18"/>
        <v>-2.8694337889027056E-4</v>
      </c>
    </row>
    <row r="102" spans="1:18" x14ac:dyDescent="0.2">
      <c r="A102" s="117"/>
      <c r="B102" s="117"/>
      <c r="C102" s="117"/>
      <c r="D102" s="119">
        <f t="shared" si="19"/>
        <v>0</v>
      </c>
      <c r="E102" s="119">
        <f t="shared" si="19"/>
        <v>0</v>
      </c>
      <c r="F102" s="28">
        <f t="shared" si="20"/>
        <v>0</v>
      </c>
      <c r="G102" s="28">
        <f t="shared" si="20"/>
        <v>0</v>
      </c>
      <c r="H102" s="28">
        <f t="shared" si="21"/>
        <v>0</v>
      </c>
      <c r="I102" s="28">
        <f t="shared" si="22"/>
        <v>0</v>
      </c>
      <c r="J102" s="28">
        <f t="shared" si="23"/>
        <v>0</v>
      </c>
      <c r="K102" s="28">
        <f t="shared" si="24"/>
        <v>0</v>
      </c>
      <c r="L102" s="28">
        <f t="shared" si="25"/>
        <v>0</v>
      </c>
      <c r="M102" s="28">
        <f t="shared" ca="1" si="17"/>
        <v>2.8694337889027056E-4</v>
      </c>
      <c r="N102" s="28">
        <f t="shared" ca="1" si="26"/>
        <v>0</v>
      </c>
      <c r="O102" s="11">
        <f t="shared" ca="1" si="27"/>
        <v>0</v>
      </c>
      <c r="P102" s="28">
        <f t="shared" ca="1" si="28"/>
        <v>0</v>
      </c>
      <c r="Q102" s="28">
        <f t="shared" ca="1" si="29"/>
        <v>0</v>
      </c>
      <c r="R102">
        <f t="shared" ca="1" si="18"/>
        <v>-2.8694337889027056E-4</v>
      </c>
    </row>
    <row r="103" spans="1:18" x14ac:dyDescent="0.2">
      <c r="A103" s="117"/>
      <c r="B103" s="117"/>
      <c r="C103" s="117"/>
      <c r="D103" s="119">
        <f t="shared" si="19"/>
        <v>0</v>
      </c>
      <c r="E103" s="119">
        <f t="shared" si="19"/>
        <v>0</v>
      </c>
      <c r="F103" s="28">
        <f t="shared" si="20"/>
        <v>0</v>
      </c>
      <c r="G103" s="28">
        <f t="shared" si="20"/>
        <v>0</v>
      </c>
      <c r="H103" s="28">
        <f t="shared" si="21"/>
        <v>0</v>
      </c>
      <c r="I103" s="28">
        <f t="shared" si="22"/>
        <v>0</v>
      </c>
      <c r="J103" s="28">
        <f t="shared" si="23"/>
        <v>0</v>
      </c>
      <c r="K103" s="28">
        <f t="shared" si="24"/>
        <v>0</v>
      </c>
      <c r="L103" s="28">
        <f t="shared" si="25"/>
        <v>0</v>
      </c>
      <c r="M103" s="28">
        <f t="shared" ca="1" si="17"/>
        <v>2.8694337889027056E-4</v>
      </c>
      <c r="N103" s="28">
        <f t="shared" ca="1" si="26"/>
        <v>0</v>
      </c>
      <c r="O103" s="11">
        <f t="shared" ca="1" si="27"/>
        <v>0</v>
      </c>
      <c r="P103" s="28">
        <f t="shared" ca="1" si="28"/>
        <v>0</v>
      </c>
      <c r="Q103" s="28">
        <f t="shared" ca="1" si="29"/>
        <v>0</v>
      </c>
      <c r="R103">
        <f t="shared" ca="1" si="18"/>
        <v>-2.8694337889027056E-4</v>
      </c>
    </row>
    <row r="104" spans="1:18" x14ac:dyDescent="0.2">
      <c r="A104" s="117"/>
      <c r="B104" s="117"/>
      <c r="C104" s="117"/>
      <c r="D104" s="119">
        <f t="shared" si="19"/>
        <v>0</v>
      </c>
      <c r="E104" s="119">
        <f t="shared" si="19"/>
        <v>0</v>
      </c>
      <c r="F104" s="28">
        <f t="shared" si="20"/>
        <v>0</v>
      </c>
      <c r="G104" s="28">
        <f t="shared" si="20"/>
        <v>0</v>
      </c>
      <c r="H104" s="28">
        <f t="shared" si="21"/>
        <v>0</v>
      </c>
      <c r="I104" s="28">
        <f t="shared" si="22"/>
        <v>0</v>
      </c>
      <c r="J104" s="28">
        <f t="shared" si="23"/>
        <v>0</v>
      </c>
      <c r="K104" s="28">
        <f t="shared" si="24"/>
        <v>0</v>
      </c>
      <c r="L104" s="28">
        <f t="shared" si="25"/>
        <v>0</v>
      </c>
      <c r="M104" s="28">
        <f t="shared" ca="1" si="17"/>
        <v>2.8694337889027056E-4</v>
      </c>
      <c r="N104" s="28">
        <f t="shared" ca="1" si="26"/>
        <v>0</v>
      </c>
      <c r="O104" s="11">
        <f t="shared" ca="1" si="27"/>
        <v>0</v>
      </c>
      <c r="P104" s="28">
        <f t="shared" ca="1" si="28"/>
        <v>0</v>
      </c>
      <c r="Q104" s="28">
        <f t="shared" ca="1" si="29"/>
        <v>0</v>
      </c>
      <c r="R104">
        <f t="shared" ca="1" si="18"/>
        <v>-2.8694337889027056E-4</v>
      </c>
    </row>
    <row r="105" spans="1:18" x14ac:dyDescent="0.2">
      <c r="A105" s="117"/>
      <c r="B105" s="117"/>
      <c r="C105" s="117"/>
      <c r="D105" s="119">
        <f t="shared" si="19"/>
        <v>0</v>
      </c>
      <c r="E105" s="119">
        <f t="shared" si="19"/>
        <v>0</v>
      </c>
      <c r="F105" s="28">
        <f t="shared" si="20"/>
        <v>0</v>
      </c>
      <c r="G105" s="28">
        <f t="shared" si="20"/>
        <v>0</v>
      </c>
      <c r="H105" s="28">
        <f t="shared" si="21"/>
        <v>0</v>
      </c>
      <c r="I105" s="28">
        <f t="shared" si="22"/>
        <v>0</v>
      </c>
      <c r="J105" s="28">
        <f t="shared" si="23"/>
        <v>0</v>
      </c>
      <c r="K105" s="28">
        <f t="shared" si="24"/>
        <v>0</v>
      </c>
      <c r="L105" s="28">
        <f t="shared" si="25"/>
        <v>0</v>
      </c>
      <c r="M105" s="28">
        <f t="shared" ca="1" si="17"/>
        <v>2.8694337889027056E-4</v>
      </c>
      <c r="N105" s="28">
        <f t="shared" ca="1" si="26"/>
        <v>0</v>
      </c>
      <c r="O105" s="11">
        <f t="shared" ca="1" si="27"/>
        <v>0</v>
      </c>
      <c r="P105" s="28">
        <f t="shared" ca="1" si="28"/>
        <v>0</v>
      </c>
      <c r="Q105" s="28">
        <f t="shared" ca="1" si="29"/>
        <v>0</v>
      </c>
      <c r="R105">
        <f t="shared" ca="1" si="18"/>
        <v>-2.8694337889027056E-4</v>
      </c>
    </row>
    <row r="106" spans="1:18" x14ac:dyDescent="0.2">
      <c r="A106" s="117"/>
      <c r="B106" s="117"/>
      <c r="C106" s="117"/>
      <c r="D106" s="119">
        <f t="shared" si="19"/>
        <v>0</v>
      </c>
      <c r="E106" s="119">
        <f t="shared" si="19"/>
        <v>0</v>
      </c>
      <c r="F106" s="28">
        <f t="shared" si="20"/>
        <v>0</v>
      </c>
      <c r="G106" s="28">
        <f t="shared" si="20"/>
        <v>0</v>
      </c>
      <c r="H106" s="28">
        <f t="shared" si="21"/>
        <v>0</v>
      </c>
      <c r="I106" s="28">
        <f t="shared" si="22"/>
        <v>0</v>
      </c>
      <c r="J106" s="28">
        <f t="shared" si="23"/>
        <v>0</v>
      </c>
      <c r="K106" s="28">
        <f t="shared" si="24"/>
        <v>0</v>
      </c>
      <c r="L106" s="28">
        <f t="shared" si="25"/>
        <v>0</v>
      </c>
      <c r="M106" s="28">
        <f t="shared" ca="1" si="17"/>
        <v>2.8694337889027056E-4</v>
      </c>
      <c r="N106" s="28">
        <f t="shared" ca="1" si="26"/>
        <v>0</v>
      </c>
      <c r="O106" s="11">
        <f t="shared" ca="1" si="27"/>
        <v>0</v>
      </c>
      <c r="P106" s="28">
        <f t="shared" ca="1" si="28"/>
        <v>0</v>
      </c>
      <c r="Q106" s="28">
        <f t="shared" ca="1" si="29"/>
        <v>0</v>
      </c>
      <c r="R106">
        <f t="shared" ca="1" si="18"/>
        <v>-2.8694337889027056E-4</v>
      </c>
    </row>
    <row r="107" spans="1:18" x14ac:dyDescent="0.2">
      <c r="A107" s="117"/>
      <c r="B107" s="117"/>
      <c r="C107" s="117"/>
      <c r="D107" s="119">
        <f t="shared" si="19"/>
        <v>0</v>
      </c>
      <c r="E107" s="119">
        <f t="shared" si="19"/>
        <v>0</v>
      </c>
      <c r="F107" s="28">
        <f t="shared" si="20"/>
        <v>0</v>
      </c>
      <c r="G107" s="28">
        <f t="shared" si="20"/>
        <v>0</v>
      </c>
      <c r="H107" s="28">
        <f t="shared" si="21"/>
        <v>0</v>
      </c>
      <c r="I107" s="28">
        <f t="shared" si="22"/>
        <v>0</v>
      </c>
      <c r="J107" s="28">
        <f t="shared" si="23"/>
        <v>0</v>
      </c>
      <c r="K107" s="28">
        <f t="shared" si="24"/>
        <v>0</v>
      </c>
      <c r="L107" s="28">
        <f t="shared" si="25"/>
        <v>0</v>
      </c>
      <c r="M107" s="28">
        <f t="shared" ca="1" si="17"/>
        <v>2.8694337889027056E-4</v>
      </c>
      <c r="N107" s="28">
        <f t="shared" ca="1" si="26"/>
        <v>0</v>
      </c>
      <c r="O107" s="11">
        <f t="shared" ca="1" si="27"/>
        <v>0</v>
      </c>
      <c r="P107" s="28">
        <f t="shared" ca="1" si="28"/>
        <v>0</v>
      </c>
      <c r="Q107" s="28">
        <f t="shared" ca="1" si="29"/>
        <v>0</v>
      </c>
      <c r="R107">
        <f t="shared" ca="1" si="18"/>
        <v>-2.8694337889027056E-4</v>
      </c>
    </row>
    <row r="108" spans="1:18" x14ac:dyDescent="0.2">
      <c r="A108" s="117"/>
      <c r="B108" s="117"/>
      <c r="C108" s="117"/>
      <c r="D108" s="119">
        <f t="shared" si="19"/>
        <v>0</v>
      </c>
      <c r="E108" s="119">
        <f t="shared" si="19"/>
        <v>0</v>
      </c>
      <c r="F108" s="28">
        <f t="shared" si="20"/>
        <v>0</v>
      </c>
      <c r="G108" s="28">
        <f t="shared" si="20"/>
        <v>0</v>
      </c>
      <c r="H108" s="28">
        <f t="shared" si="21"/>
        <v>0</v>
      </c>
      <c r="I108" s="28">
        <f t="shared" si="22"/>
        <v>0</v>
      </c>
      <c r="J108" s="28">
        <f t="shared" si="23"/>
        <v>0</v>
      </c>
      <c r="K108" s="28">
        <f t="shared" si="24"/>
        <v>0</v>
      </c>
      <c r="L108" s="28">
        <f t="shared" si="25"/>
        <v>0</v>
      </c>
      <c r="M108" s="28">
        <f t="shared" ca="1" si="17"/>
        <v>2.8694337889027056E-4</v>
      </c>
      <c r="N108" s="28">
        <f t="shared" ca="1" si="26"/>
        <v>0</v>
      </c>
      <c r="O108" s="11">
        <f t="shared" ca="1" si="27"/>
        <v>0</v>
      </c>
      <c r="P108" s="28">
        <f t="shared" ca="1" si="28"/>
        <v>0</v>
      </c>
      <c r="Q108" s="28">
        <f t="shared" ca="1" si="29"/>
        <v>0</v>
      </c>
      <c r="R108">
        <f t="shared" ca="1" si="18"/>
        <v>-2.8694337889027056E-4</v>
      </c>
    </row>
    <row r="109" spans="1:18" x14ac:dyDescent="0.2">
      <c r="A109" s="117"/>
      <c r="B109" s="117"/>
      <c r="C109" s="117"/>
      <c r="D109" s="119">
        <f t="shared" si="19"/>
        <v>0</v>
      </c>
      <c r="E109" s="119">
        <f t="shared" si="19"/>
        <v>0</v>
      </c>
      <c r="F109" s="28">
        <f t="shared" si="20"/>
        <v>0</v>
      </c>
      <c r="G109" s="28">
        <f t="shared" si="20"/>
        <v>0</v>
      </c>
      <c r="H109" s="28">
        <f t="shared" si="21"/>
        <v>0</v>
      </c>
      <c r="I109" s="28">
        <f t="shared" si="22"/>
        <v>0</v>
      </c>
      <c r="J109" s="28">
        <f t="shared" si="23"/>
        <v>0</v>
      </c>
      <c r="K109" s="28">
        <f t="shared" si="24"/>
        <v>0</v>
      </c>
      <c r="L109" s="28">
        <f t="shared" si="25"/>
        <v>0</v>
      </c>
      <c r="M109" s="28">
        <f t="shared" ca="1" si="17"/>
        <v>2.8694337889027056E-4</v>
      </c>
      <c r="N109" s="28">
        <f t="shared" ca="1" si="26"/>
        <v>0</v>
      </c>
      <c r="O109" s="11">
        <f t="shared" ca="1" si="27"/>
        <v>0</v>
      </c>
      <c r="P109" s="28">
        <f t="shared" ca="1" si="28"/>
        <v>0</v>
      </c>
      <c r="Q109" s="28">
        <f t="shared" ca="1" si="29"/>
        <v>0</v>
      </c>
      <c r="R109">
        <f t="shared" ca="1" si="18"/>
        <v>-2.8694337889027056E-4</v>
      </c>
    </row>
    <row r="110" spans="1:18" x14ac:dyDescent="0.2">
      <c r="A110" s="117"/>
      <c r="B110" s="117"/>
      <c r="C110" s="117"/>
      <c r="D110" s="119">
        <f t="shared" si="19"/>
        <v>0</v>
      </c>
      <c r="E110" s="119">
        <f t="shared" si="19"/>
        <v>0</v>
      </c>
      <c r="F110" s="28">
        <f t="shared" si="20"/>
        <v>0</v>
      </c>
      <c r="G110" s="28">
        <f t="shared" si="20"/>
        <v>0</v>
      </c>
      <c r="H110" s="28">
        <f t="shared" si="21"/>
        <v>0</v>
      </c>
      <c r="I110" s="28">
        <f t="shared" si="22"/>
        <v>0</v>
      </c>
      <c r="J110" s="28">
        <f t="shared" si="23"/>
        <v>0</v>
      </c>
      <c r="K110" s="28">
        <f t="shared" si="24"/>
        <v>0</v>
      </c>
      <c r="L110" s="28">
        <f t="shared" si="25"/>
        <v>0</v>
      </c>
      <c r="M110" s="28">
        <f t="shared" ca="1" si="17"/>
        <v>2.8694337889027056E-4</v>
      </c>
      <c r="N110" s="28">
        <f t="shared" ca="1" si="26"/>
        <v>0</v>
      </c>
      <c r="O110" s="11">
        <f t="shared" ca="1" si="27"/>
        <v>0</v>
      </c>
      <c r="P110" s="28">
        <f t="shared" ca="1" si="28"/>
        <v>0</v>
      </c>
      <c r="Q110" s="28">
        <f t="shared" ca="1" si="29"/>
        <v>0</v>
      </c>
      <c r="R110">
        <f t="shared" ca="1" si="18"/>
        <v>-2.8694337889027056E-4</v>
      </c>
    </row>
    <row r="111" spans="1:18" x14ac:dyDescent="0.2">
      <c r="A111" s="117"/>
      <c r="B111" s="117"/>
      <c r="C111" s="117"/>
      <c r="D111" s="119">
        <f t="shared" si="19"/>
        <v>0</v>
      </c>
      <c r="E111" s="119">
        <f t="shared" si="19"/>
        <v>0</v>
      </c>
      <c r="F111" s="28">
        <f t="shared" si="20"/>
        <v>0</v>
      </c>
      <c r="G111" s="28">
        <f t="shared" si="20"/>
        <v>0</v>
      </c>
      <c r="H111" s="28">
        <f t="shared" si="21"/>
        <v>0</v>
      </c>
      <c r="I111" s="28">
        <f t="shared" si="22"/>
        <v>0</v>
      </c>
      <c r="J111" s="28">
        <f t="shared" si="23"/>
        <v>0</v>
      </c>
      <c r="K111" s="28">
        <f t="shared" si="24"/>
        <v>0</v>
      </c>
      <c r="L111" s="28">
        <f t="shared" si="25"/>
        <v>0</v>
      </c>
      <c r="M111" s="28">
        <f t="shared" ca="1" si="17"/>
        <v>2.8694337889027056E-4</v>
      </c>
      <c r="N111" s="28">
        <f t="shared" ca="1" si="26"/>
        <v>0</v>
      </c>
      <c r="O111" s="11">
        <f t="shared" ca="1" si="27"/>
        <v>0</v>
      </c>
      <c r="P111" s="28">
        <f t="shared" ca="1" si="28"/>
        <v>0</v>
      </c>
      <c r="Q111" s="28">
        <f t="shared" ca="1" si="29"/>
        <v>0</v>
      </c>
      <c r="R111">
        <f t="shared" ca="1" si="18"/>
        <v>-2.8694337889027056E-4</v>
      </c>
    </row>
    <row r="112" spans="1:18" x14ac:dyDescent="0.2">
      <c r="A112" s="117"/>
      <c r="B112" s="117"/>
      <c r="C112" s="117"/>
      <c r="D112" s="119">
        <f t="shared" si="19"/>
        <v>0</v>
      </c>
      <c r="E112" s="119">
        <f t="shared" si="19"/>
        <v>0</v>
      </c>
      <c r="F112" s="28">
        <f t="shared" si="20"/>
        <v>0</v>
      </c>
      <c r="G112" s="28">
        <f t="shared" si="20"/>
        <v>0</v>
      </c>
      <c r="H112" s="28">
        <f t="shared" si="21"/>
        <v>0</v>
      </c>
      <c r="I112" s="28">
        <f t="shared" si="22"/>
        <v>0</v>
      </c>
      <c r="J112" s="28">
        <f t="shared" si="23"/>
        <v>0</v>
      </c>
      <c r="K112" s="28">
        <f t="shared" si="24"/>
        <v>0</v>
      </c>
      <c r="L112" s="28">
        <f t="shared" si="25"/>
        <v>0</v>
      </c>
      <c r="M112" s="28">
        <f t="shared" ca="1" si="17"/>
        <v>2.8694337889027056E-4</v>
      </c>
      <c r="N112" s="28">
        <f t="shared" ca="1" si="26"/>
        <v>0</v>
      </c>
      <c r="O112" s="11">
        <f t="shared" ca="1" si="27"/>
        <v>0</v>
      </c>
      <c r="P112" s="28">
        <f t="shared" ca="1" si="28"/>
        <v>0</v>
      </c>
      <c r="Q112" s="28">
        <f t="shared" ca="1" si="29"/>
        <v>0</v>
      </c>
      <c r="R112">
        <f t="shared" ca="1" si="18"/>
        <v>-2.8694337889027056E-4</v>
      </c>
    </row>
    <row r="113" spans="1:18" x14ac:dyDescent="0.2">
      <c r="A113" s="117"/>
      <c r="B113" s="117"/>
      <c r="C113" s="117"/>
      <c r="D113" s="119">
        <f t="shared" si="19"/>
        <v>0</v>
      </c>
      <c r="E113" s="119">
        <f t="shared" si="19"/>
        <v>0</v>
      </c>
      <c r="F113" s="28">
        <f t="shared" si="20"/>
        <v>0</v>
      </c>
      <c r="G113" s="28">
        <f t="shared" si="20"/>
        <v>0</v>
      </c>
      <c r="H113" s="28">
        <f t="shared" si="21"/>
        <v>0</v>
      </c>
      <c r="I113" s="28">
        <f t="shared" si="22"/>
        <v>0</v>
      </c>
      <c r="J113" s="28">
        <f t="shared" si="23"/>
        <v>0</v>
      </c>
      <c r="K113" s="28">
        <f t="shared" si="24"/>
        <v>0</v>
      </c>
      <c r="L113" s="28">
        <f t="shared" si="25"/>
        <v>0</v>
      </c>
      <c r="M113" s="28">
        <f t="shared" ca="1" si="17"/>
        <v>2.8694337889027056E-4</v>
      </c>
      <c r="N113" s="28">
        <f t="shared" ca="1" si="26"/>
        <v>0</v>
      </c>
      <c r="O113" s="11">
        <f t="shared" ca="1" si="27"/>
        <v>0</v>
      </c>
      <c r="P113" s="28">
        <f t="shared" ca="1" si="28"/>
        <v>0</v>
      </c>
      <c r="Q113" s="28">
        <f t="shared" ca="1" si="29"/>
        <v>0</v>
      </c>
      <c r="R113">
        <f t="shared" ca="1" si="18"/>
        <v>-2.8694337889027056E-4</v>
      </c>
    </row>
    <row r="114" spans="1:18" x14ac:dyDescent="0.2">
      <c r="A114" s="117"/>
      <c r="B114" s="117"/>
      <c r="C114" s="117"/>
      <c r="D114" s="119">
        <f t="shared" si="19"/>
        <v>0</v>
      </c>
      <c r="E114" s="119">
        <f t="shared" si="19"/>
        <v>0</v>
      </c>
      <c r="F114" s="28">
        <f t="shared" si="20"/>
        <v>0</v>
      </c>
      <c r="G114" s="28">
        <f t="shared" si="20"/>
        <v>0</v>
      </c>
      <c r="H114" s="28">
        <f t="shared" si="21"/>
        <v>0</v>
      </c>
      <c r="I114" s="28">
        <f t="shared" si="22"/>
        <v>0</v>
      </c>
      <c r="J114" s="28">
        <f t="shared" si="23"/>
        <v>0</v>
      </c>
      <c r="K114" s="28">
        <f t="shared" si="24"/>
        <v>0</v>
      </c>
      <c r="L114" s="28">
        <f t="shared" si="25"/>
        <v>0</v>
      </c>
      <c r="M114" s="28">
        <f t="shared" ca="1" si="17"/>
        <v>2.8694337889027056E-4</v>
      </c>
      <c r="N114" s="28">
        <f t="shared" ca="1" si="26"/>
        <v>0</v>
      </c>
      <c r="O114" s="11">
        <f t="shared" ca="1" si="27"/>
        <v>0</v>
      </c>
      <c r="P114" s="28">
        <f t="shared" ca="1" si="28"/>
        <v>0</v>
      </c>
      <c r="Q114" s="28">
        <f t="shared" ca="1" si="29"/>
        <v>0</v>
      </c>
      <c r="R114">
        <f t="shared" ca="1" si="18"/>
        <v>-2.8694337889027056E-4</v>
      </c>
    </row>
    <row r="115" spans="1:18" x14ac:dyDescent="0.2">
      <c r="A115" s="117"/>
      <c r="B115" s="117"/>
      <c r="C115" s="117"/>
      <c r="D115" s="119">
        <f t="shared" si="19"/>
        <v>0</v>
      </c>
      <c r="E115" s="119">
        <f t="shared" si="19"/>
        <v>0</v>
      </c>
      <c r="F115" s="28">
        <f t="shared" si="20"/>
        <v>0</v>
      </c>
      <c r="G115" s="28">
        <f t="shared" si="20"/>
        <v>0</v>
      </c>
      <c r="H115" s="28">
        <f t="shared" si="21"/>
        <v>0</v>
      </c>
      <c r="I115" s="28">
        <f t="shared" si="22"/>
        <v>0</v>
      </c>
      <c r="J115" s="28">
        <f t="shared" si="23"/>
        <v>0</v>
      </c>
      <c r="K115" s="28">
        <f t="shared" si="24"/>
        <v>0</v>
      </c>
      <c r="L115" s="28">
        <f t="shared" si="25"/>
        <v>0</v>
      </c>
      <c r="M115" s="28">
        <f t="shared" ca="1" si="17"/>
        <v>2.8694337889027056E-4</v>
      </c>
      <c r="N115" s="28">
        <f t="shared" ca="1" si="26"/>
        <v>0</v>
      </c>
      <c r="O115" s="11">
        <f t="shared" ca="1" si="27"/>
        <v>0</v>
      </c>
      <c r="P115" s="28">
        <f t="shared" ca="1" si="28"/>
        <v>0</v>
      </c>
      <c r="Q115" s="28">
        <f t="shared" ca="1" si="29"/>
        <v>0</v>
      </c>
      <c r="R115">
        <f t="shared" ca="1" si="18"/>
        <v>-2.8694337889027056E-4</v>
      </c>
    </row>
    <row r="116" spans="1:18" x14ac:dyDescent="0.2">
      <c r="A116" s="117"/>
      <c r="B116" s="117"/>
      <c r="C116" s="117"/>
      <c r="D116" s="119">
        <f t="shared" si="19"/>
        <v>0</v>
      </c>
      <c r="E116" s="119">
        <f t="shared" si="19"/>
        <v>0</v>
      </c>
      <c r="F116" s="28">
        <f t="shared" si="20"/>
        <v>0</v>
      </c>
      <c r="G116" s="28">
        <f t="shared" si="20"/>
        <v>0</v>
      </c>
      <c r="H116" s="28">
        <f t="shared" si="21"/>
        <v>0</v>
      </c>
      <c r="I116" s="28">
        <f t="shared" si="22"/>
        <v>0</v>
      </c>
      <c r="J116" s="28">
        <f t="shared" si="23"/>
        <v>0</v>
      </c>
      <c r="K116" s="28">
        <f t="shared" si="24"/>
        <v>0</v>
      </c>
      <c r="L116" s="28">
        <f t="shared" si="25"/>
        <v>0</v>
      </c>
      <c r="M116" s="28">
        <f t="shared" ca="1" si="17"/>
        <v>2.8694337889027056E-4</v>
      </c>
      <c r="N116" s="28">
        <f t="shared" ca="1" si="26"/>
        <v>0</v>
      </c>
      <c r="O116" s="11">
        <f t="shared" ca="1" si="27"/>
        <v>0</v>
      </c>
      <c r="P116" s="28">
        <f t="shared" ca="1" si="28"/>
        <v>0</v>
      </c>
      <c r="Q116" s="28">
        <f t="shared" ca="1" si="29"/>
        <v>0</v>
      </c>
      <c r="R116">
        <f t="shared" ca="1" si="18"/>
        <v>-2.8694337889027056E-4</v>
      </c>
    </row>
    <row r="117" spans="1:18" x14ac:dyDescent="0.2">
      <c r="A117" s="117"/>
      <c r="B117" s="117"/>
      <c r="C117" s="117"/>
      <c r="D117" s="119">
        <f t="shared" si="19"/>
        <v>0</v>
      </c>
      <c r="E117" s="119">
        <f t="shared" si="19"/>
        <v>0</v>
      </c>
      <c r="F117" s="28">
        <f t="shared" si="20"/>
        <v>0</v>
      </c>
      <c r="G117" s="28">
        <f t="shared" si="20"/>
        <v>0</v>
      </c>
      <c r="H117" s="28">
        <f t="shared" si="21"/>
        <v>0</v>
      </c>
      <c r="I117" s="28">
        <f t="shared" si="22"/>
        <v>0</v>
      </c>
      <c r="J117" s="28">
        <f t="shared" si="23"/>
        <v>0</v>
      </c>
      <c r="K117" s="28">
        <f t="shared" si="24"/>
        <v>0</v>
      </c>
      <c r="L117" s="28">
        <f t="shared" si="25"/>
        <v>0</v>
      </c>
      <c r="M117" s="28">
        <f t="shared" ca="1" si="17"/>
        <v>2.8694337889027056E-4</v>
      </c>
      <c r="N117" s="28">
        <f t="shared" ca="1" si="26"/>
        <v>0</v>
      </c>
      <c r="O117" s="11">
        <f t="shared" ca="1" si="27"/>
        <v>0</v>
      </c>
      <c r="P117" s="28">
        <f t="shared" ca="1" si="28"/>
        <v>0</v>
      </c>
      <c r="Q117" s="28">
        <f t="shared" ca="1" si="29"/>
        <v>0</v>
      </c>
      <c r="R117">
        <f t="shared" ca="1" si="18"/>
        <v>-2.8694337889027056E-4</v>
      </c>
    </row>
    <row r="118" spans="1:18" x14ac:dyDescent="0.2">
      <c r="A118" s="117"/>
      <c r="B118" s="117"/>
      <c r="C118" s="117"/>
      <c r="D118" s="119">
        <f t="shared" si="19"/>
        <v>0</v>
      </c>
      <c r="E118" s="119">
        <f t="shared" si="19"/>
        <v>0</v>
      </c>
      <c r="F118" s="28">
        <f t="shared" si="20"/>
        <v>0</v>
      </c>
      <c r="G118" s="28">
        <f t="shared" si="20"/>
        <v>0</v>
      </c>
      <c r="H118" s="28">
        <f t="shared" si="21"/>
        <v>0</v>
      </c>
      <c r="I118" s="28">
        <f t="shared" si="22"/>
        <v>0</v>
      </c>
      <c r="J118" s="28">
        <f t="shared" si="23"/>
        <v>0</v>
      </c>
      <c r="K118" s="28">
        <f t="shared" si="24"/>
        <v>0</v>
      </c>
      <c r="L118" s="28">
        <f t="shared" si="25"/>
        <v>0</v>
      </c>
      <c r="M118" s="28">
        <f t="shared" ca="1" si="17"/>
        <v>2.8694337889027056E-4</v>
      </c>
      <c r="N118" s="28">
        <f t="shared" ca="1" si="26"/>
        <v>0</v>
      </c>
      <c r="O118" s="11">
        <f t="shared" ca="1" si="27"/>
        <v>0</v>
      </c>
      <c r="P118" s="28">
        <f t="shared" ca="1" si="28"/>
        <v>0</v>
      </c>
      <c r="Q118" s="28">
        <f t="shared" ca="1" si="29"/>
        <v>0</v>
      </c>
      <c r="R118">
        <f t="shared" ca="1" si="18"/>
        <v>-2.8694337889027056E-4</v>
      </c>
    </row>
    <row r="119" spans="1:18" x14ac:dyDescent="0.2">
      <c r="A119" s="117"/>
      <c r="B119" s="117"/>
      <c r="C119" s="117"/>
      <c r="D119" s="119">
        <f t="shared" si="19"/>
        <v>0</v>
      </c>
      <c r="E119" s="119">
        <f t="shared" si="19"/>
        <v>0</v>
      </c>
      <c r="F119" s="28">
        <f t="shared" si="20"/>
        <v>0</v>
      </c>
      <c r="G119" s="28">
        <f t="shared" si="20"/>
        <v>0</v>
      </c>
      <c r="H119" s="28">
        <f t="shared" si="21"/>
        <v>0</v>
      </c>
      <c r="I119" s="28">
        <f t="shared" si="22"/>
        <v>0</v>
      </c>
      <c r="J119" s="28">
        <f t="shared" si="23"/>
        <v>0</v>
      </c>
      <c r="K119" s="28">
        <f t="shared" si="24"/>
        <v>0</v>
      </c>
      <c r="L119" s="28">
        <f t="shared" si="25"/>
        <v>0</v>
      </c>
      <c r="M119" s="28">
        <f t="shared" ca="1" si="17"/>
        <v>2.8694337889027056E-4</v>
      </c>
      <c r="N119" s="28">
        <f t="shared" ca="1" si="26"/>
        <v>0</v>
      </c>
      <c r="O119" s="11">
        <f t="shared" ca="1" si="27"/>
        <v>0</v>
      </c>
      <c r="P119" s="28">
        <f t="shared" ca="1" si="28"/>
        <v>0</v>
      </c>
      <c r="Q119" s="28">
        <f t="shared" ca="1" si="29"/>
        <v>0</v>
      </c>
      <c r="R119">
        <f t="shared" ca="1" si="18"/>
        <v>-2.8694337889027056E-4</v>
      </c>
    </row>
    <row r="120" spans="1:18" x14ac:dyDescent="0.2">
      <c r="A120" s="117"/>
      <c r="B120" s="117"/>
      <c r="C120" s="117"/>
      <c r="D120" s="119">
        <f t="shared" si="19"/>
        <v>0</v>
      </c>
      <c r="E120" s="119">
        <f t="shared" si="19"/>
        <v>0</v>
      </c>
      <c r="F120" s="28">
        <f t="shared" si="20"/>
        <v>0</v>
      </c>
      <c r="G120" s="28">
        <f t="shared" si="20"/>
        <v>0</v>
      </c>
      <c r="H120" s="28">
        <f t="shared" si="21"/>
        <v>0</v>
      </c>
      <c r="I120" s="28">
        <f t="shared" si="22"/>
        <v>0</v>
      </c>
      <c r="J120" s="28">
        <f t="shared" si="23"/>
        <v>0</v>
      </c>
      <c r="K120" s="28">
        <f t="shared" si="24"/>
        <v>0</v>
      </c>
      <c r="L120" s="28">
        <f t="shared" si="25"/>
        <v>0</v>
      </c>
      <c r="M120" s="28">
        <f t="shared" ca="1" si="17"/>
        <v>2.8694337889027056E-4</v>
      </c>
      <c r="N120" s="28">
        <f t="shared" ca="1" si="26"/>
        <v>0</v>
      </c>
      <c r="O120" s="11">
        <f t="shared" ca="1" si="27"/>
        <v>0</v>
      </c>
      <c r="P120" s="28">
        <f t="shared" ca="1" si="28"/>
        <v>0</v>
      </c>
      <c r="Q120" s="28">
        <f t="shared" ca="1" si="29"/>
        <v>0</v>
      </c>
      <c r="R120">
        <f t="shared" ca="1" si="18"/>
        <v>-2.8694337889027056E-4</v>
      </c>
    </row>
    <row r="121" spans="1:18" x14ac:dyDescent="0.2">
      <c r="A121" s="117"/>
      <c r="B121" s="117"/>
      <c r="C121" s="117"/>
      <c r="D121" s="119">
        <f t="shared" si="19"/>
        <v>0</v>
      </c>
      <c r="E121" s="119">
        <f t="shared" si="19"/>
        <v>0</v>
      </c>
      <c r="F121" s="28">
        <f t="shared" si="20"/>
        <v>0</v>
      </c>
      <c r="G121" s="28">
        <f t="shared" si="20"/>
        <v>0</v>
      </c>
      <c r="H121" s="28">
        <f t="shared" si="21"/>
        <v>0</v>
      </c>
      <c r="I121" s="28">
        <f t="shared" si="22"/>
        <v>0</v>
      </c>
      <c r="J121" s="28">
        <f t="shared" si="23"/>
        <v>0</v>
      </c>
      <c r="K121" s="28">
        <f t="shared" si="24"/>
        <v>0</v>
      </c>
      <c r="L121" s="28">
        <f t="shared" si="25"/>
        <v>0</v>
      </c>
      <c r="M121" s="28">
        <f t="shared" ca="1" si="17"/>
        <v>2.8694337889027056E-4</v>
      </c>
      <c r="N121" s="28">
        <f t="shared" ca="1" si="26"/>
        <v>0</v>
      </c>
      <c r="O121" s="11">
        <f t="shared" ca="1" si="27"/>
        <v>0</v>
      </c>
      <c r="P121" s="28">
        <f t="shared" ca="1" si="28"/>
        <v>0</v>
      </c>
      <c r="Q121" s="28">
        <f t="shared" ca="1" si="29"/>
        <v>0</v>
      </c>
      <c r="R121">
        <f t="shared" ca="1" si="18"/>
        <v>-2.8694337889027056E-4</v>
      </c>
    </row>
    <row r="122" spans="1:18" x14ac:dyDescent="0.2">
      <c r="A122" s="117"/>
      <c r="B122" s="117"/>
      <c r="C122" s="117"/>
      <c r="D122" s="119">
        <f t="shared" si="19"/>
        <v>0</v>
      </c>
      <c r="E122" s="119">
        <f t="shared" si="19"/>
        <v>0</v>
      </c>
      <c r="F122" s="28">
        <f t="shared" si="20"/>
        <v>0</v>
      </c>
      <c r="G122" s="28">
        <f t="shared" si="20"/>
        <v>0</v>
      </c>
      <c r="H122" s="28">
        <f t="shared" si="21"/>
        <v>0</v>
      </c>
      <c r="I122" s="28">
        <f t="shared" si="22"/>
        <v>0</v>
      </c>
      <c r="J122" s="28">
        <f t="shared" si="23"/>
        <v>0</v>
      </c>
      <c r="K122" s="28">
        <f t="shared" si="24"/>
        <v>0</v>
      </c>
      <c r="L122" s="28">
        <f t="shared" si="25"/>
        <v>0</v>
      </c>
      <c r="M122" s="28">
        <f t="shared" ca="1" si="17"/>
        <v>2.8694337889027056E-4</v>
      </c>
      <c r="N122" s="28">
        <f t="shared" ca="1" si="26"/>
        <v>0</v>
      </c>
      <c r="O122" s="11">
        <f t="shared" ca="1" si="27"/>
        <v>0</v>
      </c>
      <c r="P122" s="28">
        <f t="shared" ca="1" si="28"/>
        <v>0</v>
      </c>
      <c r="Q122" s="28">
        <f t="shared" ca="1" si="29"/>
        <v>0</v>
      </c>
      <c r="R122">
        <f t="shared" ca="1" si="18"/>
        <v>-2.8694337889027056E-4</v>
      </c>
    </row>
    <row r="123" spans="1:18" x14ac:dyDescent="0.2">
      <c r="A123" s="117"/>
      <c r="B123" s="117"/>
      <c r="C123" s="117"/>
      <c r="D123" s="119">
        <f t="shared" si="19"/>
        <v>0</v>
      </c>
      <c r="E123" s="119">
        <f t="shared" si="19"/>
        <v>0</v>
      </c>
      <c r="F123" s="28">
        <f t="shared" si="20"/>
        <v>0</v>
      </c>
      <c r="G123" s="28">
        <f t="shared" si="20"/>
        <v>0</v>
      </c>
      <c r="H123" s="28">
        <f t="shared" si="21"/>
        <v>0</v>
      </c>
      <c r="I123" s="28">
        <f t="shared" si="22"/>
        <v>0</v>
      </c>
      <c r="J123" s="28">
        <f t="shared" si="23"/>
        <v>0</v>
      </c>
      <c r="K123" s="28">
        <f t="shared" si="24"/>
        <v>0</v>
      </c>
      <c r="L123" s="28">
        <f t="shared" si="25"/>
        <v>0</v>
      </c>
      <c r="M123" s="28">
        <f t="shared" ca="1" si="17"/>
        <v>2.8694337889027056E-4</v>
      </c>
      <c r="N123" s="28">
        <f t="shared" ca="1" si="26"/>
        <v>0</v>
      </c>
      <c r="O123" s="11">
        <f t="shared" ca="1" si="27"/>
        <v>0</v>
      </c>
      <c r="P123" s="28">
        <f t="shared" ca="1" si="28"/>
        <v>0</v>
      </c>
      <c r="Q123" s="28">
        <f t="shared" ca="1" si="29"/>
        <v>0</v>
      </c>
      <c r="R123">
        <f t="shared" ca="1" si="18"/>
        <v>-2.8694337889027056E-4</v>
      </c>
    </row>
    <row r="124" spans="1:18" x14ac:dyDescent="0.2">
      <c r="A124" s="117"/>
      <c r="B124" s="117"/>
      <c r="C124" s="117"/>
      <c r="D124" s="119">
        <f t="shared" si="19"/>
        <v>0</v>
      </c>
      <c r="E124" s="119">
        <f t="shared" si="19"/>
        <v>0</v>
      </c>
      <c r="F124" s="28">
        <f t="shared" si="20"/>
        <v>0</v>
      </c>
      <c r="G124" s="28">
        <f t="shared" si="20"/>
        <v>0</v>
      </c>
      <c r="H124" s="28">
        <f t="shared" si="21"/>
        <v>0</v>
      </c>
      <c r="I124" s="28">
        <f t="shared" si="22"/>
        <v>0</v>
      </c>
      <c r="J124" s="28">
        <f t="shared" si="23"/>
        <v>0</v>
      </c>
      <c r="K124" s="28">
        <f t="shared" si="24"/>
        <v>0</v>
      </c>
      <c r="L124" s="28">
        <f t="shared" si="25"/>
        <v>0</v>
      </c>
      <c r="M124" s="28">
        <f t="shared" ca="1" si="17"/>
        <v>2.8694337889027056E-4</v>
      </c>
      <c r="N124" s="28">
        <f t="shared" ca="1" si="26"/>
        <v>0</v>
      </c>
      <c r="O124" s="11">
        <f t="shared" ca="1" si="27"/>
        <v>0</v>
      </c>
      <c r="P124" s="28">
        <f t="shared" ca="1" si="28"/>
        <v>0</v>
      </c>
      <c r="Q124" s="28">
        <f t="shared" ca="1" si="29"/>
        <v>0</v>
      </c>
      <c r="R124">
        <f t="shared" ca="1" si="18"/>
        <v>-2.8694337889027056E-4</v>
      </c>
    </row>
    <row r="125" spans="1:18" x14ac:dyDescent="0.2">
      <c r="A125" s="117"/>
      <c r="B125" s="117"/>
      <c r="C125" s="117"/>
      <c r="D125" s="119">
        <f t="shared" si="19"/>
        <v>0</v>
      </c>
      <c r="E125" s="119">
        <f t="shared" si="19"/>
        <v>0</v>
      </c>
      <c r="F125" s="28">
        <f t="shared" si="20"/>
        <v>0</v>
      </c>
      <c r="G125" s="28">
        <f t="shared" si="20"/>
        <v>0</v>
      </c>
      <c r="H125" s="28">
        <f t="shared" si="21"/>
        <v>0</v>
      </c>
      <c r="I125" s="28">
        <f t="shared" si="22"/>
        <v>0</v>
      </c>
      <c r="J125" s="28">
        <f t="shared" si="23"/>
        <v>0</v>
      </c>
      <c r="K125" s="28">
        <f t="shared" si="24"/>
        <v>0</v>
      </c>
      <c r="L125" s="28">
        <f t="shared" si="25"/>
        <v>0</v>
      </c>
      <c r="M125" s="28">
        <f t="shared" ca="1" si="17"/>
        <v>2.8694337889027056E-4</v>
      </c>
      <c r="N125" s="28">
        <f t="shared" ca="1" si="26"/>
        <v>0</v>
      </c>
      <c r="O125" s="11">
        <f t="shared" ca="1" si="27"/>
        <v>0</v>
      </c>
      <c r="P125" s="28">
        <f t="shared" ca="1" si="28"/>
        <v>0</v>
      </c>
      <c r="Q125" s="28">
        <f t="shared" ca="1" si="29"/>
        <v>0</v>
      </c>
      <c r="R125">
        <f t="shared" ca="1" si="18"/>
        <v>-2.8694337889027056E-4</v>
      </c>
    </row>
    <row r="126" spans="1:18" x14ac:dyDescent="0.2">
      <c r="A126" s="117"/>
      <c r="B126" s="117"/>
      <c r="C126" s="117"/>
      <c r="D126" s="119">
        <f t="shared" si="19"/>
        <v>0</v>
      </c>
      <c r="E126" s="119">
        <f t="shared" si="19"/>
        <v>0</v>
      </c>
      <c r="F126" s="28">
        <f t="shared" si="20"/>
        <v>0</v>
      </c>
      <c r="G126" s="28">
        <f t="shared" si="20"/>
        <v>0</v>
      </c>
      <c r="H126" s="28">
        <f t="shared" si="21"/>
        <v>0</v>
      </c>
      <c r="I126" s="28">
        <f t="shared" si="22"/>
        <v>0</v>
      </c>
      <c r="J126" s="28">
        <f t="shared" si="23"/>
        <v>0</v>
      </c>
      <c r="K126" s="28">
        <f t="shared" si="24"/>
        <v>0</v>
      </c>
      <c r="L126" s="28">
        <f t="shared" si="25"/>
        <v>0</v>
      </c>
      <c r="M126" s="28">
        <f t="shared" ca="1" si="17"/>
        <v>2.8694337889027056E-4</v>
      </c>
      <c r="N126" s="28">
        <f t="shared" ca="1" si="26"/>
        <v>0</v>
      </c>
      <c r="O126" s="11">
        <f t="shared" ca="1" si="27"/>
        <v>0</v>
      </c>
      <c r="P126" s="28">
        <f t="shared" ca="1" si="28"/>
        <v>0</v>
      </c>
      <c r="Q126" s="28">
        <f t="shared" ca="1" si="29"/>
        <v>0</v>
      </c>
      <c r="R126">
        <f t="shared" ca="1" si="18"/>
        <v>-2.8694337889027056E-4</v>
      </c>
    </row>
    <row r="127" spans="1:18" x14ac:dyDescent="0.2">
      <c r="A127" s="117"/>
      <c r="B127" s="117"/>
      <c r="C127" s="117"/>
      <c r="D127" s="119">
        <f t="shared" si="19"/>
        <v>0</v>
      </c>
      <c r="E127" s="119">
        <f t="shared" si="19"/>
        <v>0</v>
      </c>
      <c r="F127" s="28">
        <f t="shared" si="20"/>
        <v>0</v>
      </c>
      <c r="G127" s="28">
        <f t="shared" si="20"/>
        <v>0</v>
      </c>
      <c r="H127" s="28">
        <f t="shared" si="21"/>
        <v>0</v>
      </c>
      <c r="I127" s="28">
        <f t="shared" si="22"/>
        <v>0</v>
      </c>
      <c r="J127" s="28">
        <f t="shared" si="23"/>
        <v>0</v>
      </c>
      <c r="K127" s="28">
        <f t="shared" si="24"/>
        <v>0</v>
      </c>
      <c r="L127" s="28">
        <f t="shared" si="25"/>
        <v>0</v>
      </c>
      <c r="M127" s="28">
        <f t="shared" ca="1" si="17"/>
        <v>2.8694337889027056E-4</v>
      </c>
      <c r="N127" s="28">
        <f t="shared" ca="1" si="26"/>
        <v>0</v>
      </c>
      <c r="O127" s="11">
        <f t="shared" ca="1" si="27"/>
        <v>0</v>
      </c>
      <c r="P127" s="28">
        <f t="shared" ca="1" si="28"/>
        <v>0</v>
      </c>
      <c r="Q127" s="28">
        <f t="shared" ca="1" si="29"/>
        <v>0</v>
      </c>
      <c r="R127">
        <f t="shared" ca="1" si="18"/>
        <v>-2.8694337889027056E-4</v>
      </c>
    </row>
    <row r="128" spans="1:18" x14ac:dyDescent="0.2">
      <c r="A128" s="117"/>
      <c r="B128" s="117"/>
      <c r="C128" s="117"/>
      <c r="D128" s="119">
        <f t="shared" si="19"/>
        <v>0</v>
      </c>
      <c r="E128" s="119">
        <f t="shared" si="19"/>
        <v>0</v>
      </c>
      <c r="F128" s="28">
        <f t="shared" si="20"/>
        <v>0</v>
      </c>
      <c r="G128" s="28">
        <f t="shared" si="20"/>
        <v>0</v>
      </c>
      <c r="H128" s="28">
        <f t="shared" si="21"/>
        <v>0</v>
      </c>
      <c r="I128" s="28">
        <f t="shared" si="22"/>
        <v>0</v>
      </c>
      <c r="J128" s="28">
        <f t="shared" si="23"/>
        <v>0</v>
      </c>
      <c r="K128" s="28">
        <f t="shared" si="24"/>
        <v>0</v>
      </c>
      <c r="L128" s="28">
        <f t="shared" si="25"/>
        <v>0</v>
      </c>
      <c r="M128" s="28">
        <f t="shared" ca="1" si="17"/>
        <v>2.8694337889027056E-4</v>
      </c>
      <c r="N128" s="28">
        <f t="shared" ca="1" si="26"/>
        <v>0</v>
      </c>
      <c r="O128" s="11">
        <f t="shared" ca="1" si="27"/>
        <v>0</v>
      </c>
      <c r="P128" s="28">
        <f t="shared" ca="1" si="28"/>
        <v>0</v>
      </c>
      <c r="Q128" s="28">
        <f t="shared" ca="1" si="29"/>
        <v>0</v>
      </c>
      <c r="R128">
        <f t="shared" ca="1" si="18"/>
        <v>-2.8694337889027056E-4</v>
      </c>
    </row>
    <row r="129" spans="1:18" x14ac:dyDescent="0.2">
      <c r="A129" s="117"/>
      <c r="B129" s="117"/>
      <c r="C129" s="117"/>
      <c r="D129" s="119">
        <f t="shared" si="19"/>
        <v>0</v>
      </c>
      <c r="E129" s="119">
        <f t="shared" si="19"/>
        <v>0</v>
      </c>
      <c r="F129" s="28">
        <f t="shared" si="20"/>
        <v>0</v>
      </c>
      <c r="G129" s="28">
        <f t="shared" si="20"/>
        <v>0</v>
      </c>
      <c r="H129" s="28">
        <f t="shared" si="21"/>
        <v>0</v>
      </c>
      <c r="I129" s="28">
        <f t="shared" si="22"/>
        <v>0</v>
      </c>
      <c r="J129" s="28">
        <f t="shared" si="23"/>
        <v>0</v>
      </c>
      <c r="K129" s="28">
        <f t="shared" si="24"/>
        <v>0</v>
      </c>
      <c r="L129" s="28">
        <f t="shared" si="25"/>
        <v>0</v>
      </c>
      <c r="M129" s="28">
        <f t="shared" ca="1" si="17"/>
        <v>2.8694337889027056E-4</v>
      </c>
      <c r="N129" s="28">
        <f t="shared" ca="1" si="26"/>
        <v>0</v>
      </c>
      <c r="O129" s="11">
        <f t="shared" ca="1" si="27"/>
        <v>0</v>
      </c>
      <c r="P129" s="28">
        <f t="shared" ca="1" si="28"/>
        <v>0</v>
      </c>
      <c r="Q129" s="28">
        <f t="shared" ca="1" si="29"/>
        <v>0</v>
      </c>
      <c r="R129">
        <f t="shared" ca="1" si="18"/>
        <v>-2.8694337889027056E-4</v>
      </c>
    </row>
    <row r="130" spans="1:18" x14ac:dyDescent="0.2">
      <c r="A130" s="117"/>
      <c r="B130" s="117"/>
      <c r="C130" s="117"/>
      <c r="D130" s="119">
        <f t="shared" si="19"/>
        <v>0</v>
      </c>
      <c r="E130" s="119">
        <f t="shared" si="19"/>
        <v>0</v>
      </c>
      <c r="F130" s="28">
        <f t="shared" si="20"/>
        <v>0</v>
      </c>
      <c r="G130" s="28">
        <f t="shared" si="20"/>
        <v>0</v>
      </c>
      <c r="H130" s="28">
        <f t="shared" si="21"/>
        <v>0</v>
      </c>
      <c r="I130" s="28">
        <f t="shared" si="22"/>
        <v>0</v>
      </c>
      <c r="J130" s="28">
        <f t="shared" si="23"/>
        <v>0</v>
      </c>
      <c r="K130" s="28">
        <f t="shared" si="24"/>
        <v>0</v>
      </c>
      <c r="L130" s="28">
        <f t="shared" si="25"/>
        <v>0</v>
      </c>
      <c r="M130" s="28">
        <f t="shared" ca="1" si="17"/>
        <v>2.8694337889027056E-4</v>
      </c>
      <c r="N130" s="28">
        <f t="shared" ca="1" si="26"/>
        <v>0</v>
      </c>
      <c r="O130" s="11">
        <f t="shared" ca="1" si="27"/>
        <v>0</v>
      </c>
      <c r="P130" s="28">
        <f t="shared" ca="1" si="28"/>
        <v>0</v>
      </c>
      <c r="Q130" s="28">
        <f t="shared" ca="1" si="29"/>
        <v>0</v>
      </c>
      <c r="R130">
        <f t="shared" ca="1" si="18"/>
        <v>-2.8694337889027056E-4</v>
      </c>
    </row>
    <row r="131" spans="1:18" x14ac:dyDescent="0.2">
      <c r="A131" s="117"/>
      <c r="B131" s="117"/>
      <c r="C131" s="117"/>
      <c r="D131" s="119">
        <f t="shared" si="19"/>
        <v>0</v>
      </c>
      <c r="E131" s="119">
        <f t="shared" si="19"/>
        <v>0</v>
      </c>
      <c r="F131" s="28">
        <f t="shared" si="20"/>
        <v>0</v>
      </c>
      <c r="G131" s="28">
        <f t="shared" si="20"/>
        <v>0</v>
      </c>
      <c r="H131" s="28">
        <f t="shared" si="21"/>
        <v>0</v>
      </c>
      <c r="I131" s="28">
        <f t="shared" si="22"/>
        <v>0</v>
      </c>
      <c r="J131" s="28">
        <f t="shared" si="23"/>
        <v>0</v>
      </c>
      <c r="K131" s="28">
        <f t="shared" si="24"/>
        <v>0</v>
      </c>
      <c r="L131" s="28">
        <f t="shared" si="25"/>
        <v>0</v>
      </c>
      <c r="M131" s="28">
        <f t="shared" ca="1" si="17"/>
        <v>2.8694337889027056E-4</v>
      </c>
      <c r="N131" s="28">
        <f t="shared" ca="1" si="26"/>
        <v>0</v>
      </c>
      <c r="O131" s="11">
        <f t="shared" ca="1" si="27"/>
        <v>0</v>
      </c>
      <c r="P131" s="28">
        <f t="shared" ca="1" si="28"/>
        <v>0</v>
      </c>
      <c r="Q131" s="28">
        <f t="shared" ca="1" si="29"/>
        <v>0</v>
      </c>
      <c r="R131">
        <f t="shared" ca="1" si="18"/>
        <v>-2.8694337889027056E-4</v>
      </c>
    </row>
    <row r="132" spans="1:18" x14ac:dyDescent="0.2">
      <c r="A132" s="117"/>
      <c r="B132" s="117"/>
      <c r="C132" s="117"/>
      <c r="D132" s="119">
        <f t="shared" si="19"/>
        <v>0</v>
      </c>
      <c r="E132" s="119">
        <f t="shared" si="19"/>
        <v>0</v>
      </c>
      <c r="F132" s="28">
        <f t="shared" si="20"/>
        <v>0</v>
      </c>
      <c r="G132" s="28">
        <f t="shared" si="20"/>
        <v>0</v>
      </c>
      <c r="H132" s="28">
        <f t="shared" si="21"/>
        <v>0</v>
      </c>
      <c r="I132" s="28">
        <f t="shared" si="22"/>
        <v>0</v>
      </c>
      <c r="J132" s="28">
        <f t="shared" si="23"/>
        <v>0</v>
      </c>
      <c r="K132" s="28">
        <f t="shared" si="24"/>
        <v>0</v>
      </c>
      <c r="L132" s="28">
        <f t="shared" si="25"/>
        <v>0</v>
      </c>
      <c r="M132" s="28">
        <f t="shared" ca="1" si="17"/>
        <v>2.8694337889027056E-4</v>
      </c>
      <c r="N132" s="28">
        <f t="shared" ca="1" si="26"/>
        <v>0</v>
      </c>
      <c r="O132" s="11">
        <f t="shared" ca="1" si="27"/>
        <v>0</v>
      </c>
      <c r="P132" s="28">
        <f t="shared" ca="1" si="28"/>
        <v>0</v>
      </c>
      <c r="Q132" s="28">
        <f t="shared" ca="1" si="29"/>
        <v>0</v>
      </c>
      <c r="R132">
        <f t="shared" ca="1" si="18"/>
        <v>-2.8694337889027056E-4</v>
      </c>
    </row>
    <row r="133" spans="1:18" x14ac:dyDescent="0.2">
      <c r="A133" s="117"/>
      <c r="B133" s="117"/>
      <c r="C133" s="117"/>
      <c r="D133" s="119">
        <f t="shared" si="19"/>
        <v>0</v>
      </c>
      <c r="E133" s="119">
        <f t="shared" si="19"/>
        <v>0</v>
      </c>
      <c r="F133" s="28">
        <f t="shared" si="20"/>
        <v>0</v>
      </c>
      <c r="G133" s="28">
        <f t="shared" si="20"/>
        <v>0</v>
      </c>
      <c r="H133" s="28">
        <f t="shared" si="21"/>
        <v>0</v>
      </c>
      <c r="I133" s="28">
        <f t="shared" si="22"/>
        <v>0</v>
      </c>
      <c r="J133" s="28">
        <f t="shared" si="23"/>
        <v>0</v>
      </c>
      <c r="K133" s="28">
        <f t="shared" si="24"/>
        <v>0</v>
      </c>
      <c r="L133" s="28">
        <f t="shared" si="25"/>
        <v>0</v>
      </c>
      <c r="M133" s="28">
        <f t="shared" ca="1" si="17"/>
        <v>2.8694337889027056E-4</v>
      </c>
      <c r="N133" s="28">
        <f t="shared" ca="1" si="26"/>
        <v>0</v>
      </c>
      <c r="O133" s="11">
        <f t="shared" ca="1" si="27"/>
        <v>0</v>
      </c>
      <c r="P133" s="28">
        <f t="shared" ca="1" si="28"/>
        <v>0</v>
      </c>
      <c r="Q133" s="28">
        <f t="shared" ca="1" si="29"/>
        <v>0</v>
      </c>
      <c r="R133">
        <f t="shared" ca="1" si="18"/>
        <v>-2.8694337889027056E-4</v>
      </c>
    </row>
    <row r="134" spans="1:18" x14ac:dyDescent="0.2">
      <c r="A134" s="117"/>
      <c r="B134" s="117"/>
      <c r="C134" s="117"/>
      <c r="D134" s="119">
        <f t="shared" si="19"/>
        <v>0</v>
      </c>
      <c r="E134" s="119">
        <f t="shared" si="19"/>
        <v>0</v>
      </c>
      <c r="F134" s="28">
        <f t="shared" si="20"/>
        <v>0</v>
      </c>
      <c r="G134" s="28">
        <f t="shared" si="20"/>
        <v>0</v>
      </c>
      <c r="H134" s="28">
        <f t="shared" si="21"/>
        <v>0</v>
      </c>
      <c r="I134" s="28">
        <f t="shared" si="22"/>
        <v>0</v>
      </c>
      <c r="J134" s="28">
        <f t="shared" si="23"/>
        <v>0</v>
      </c>
      <c r="K134" s="28">
        <f t="shared" si="24"/>
        <v>0</v>
      </c>
      <c r="L134" s="28">
        <f t="shared" si="25"/>
        <v>0</v>
      </c>
      <c r="M134" s="28">
        <f t="shared" ca="1" si="17"/>
        <v>2.8694337889027056E-4</v>
      </c>
      <c r="N134" s="28">
        <f t="shared" ca="1" si="26"/>
        <v>0</v>
      </c>
      <c r="O134" s="11">
        <f t="shared" ca="1" si="27"/>
        <v>0</v>
      </c>
      <c r="P134" s="28">
        <f t="shared" ca="1" si="28"/>
        <v>0</v>
      </c>
      <c r="Q134" s="28">
        <f t="shared" ca="1" si="29"/>
        <v>0</v>
      </c>
      <c r="R134">
        <f t="shared" ca="1" si="18"/>
        <v>-2.8694337889027056E-4</v>
      </c>
    </row>
    <row r="135" spans="1:18" x14ac:dyDescent="0.2">
      <c r="A135" s="117"/>
      <c r="B135" s="117"/>
      <c r="C135" s="117"/>
      <c r="D135" s="119">
        <f t="shared" si="19"/>
        <v>0</v>
      </c>
      <c r="E135" s="119">
        <f t="shared" si="19"/>
        <v>0</v>
      </c>
      <c r="F135" s="28">
        <f t="shared" si="20"/>
        <v>0</v>
      </c>
      <c r="G135" s="28">
        <f t="shared" si="20"/>
        <v>0</v>
      </c>
      <c r="H135" s="28">
        <f t="shared" si="21"/>
        <v>0</v>
      </c>
      <c r="I135" s="28">
        <f t="shared" si="22"/>
        <v>0</v>
      </c>
      <c r="J135" s="28">
        <f t="shared" si="23"/>
        <v>0</v>
      </c>
      <c r="K135" s="28">
        <f t="shared" si="24"/>
        <v>0</v>
      </c>
      <c r="L135" s="28">
        <f t="shared" si="25"/>
        <v>0</v>
      </c>
      <c r="M135" s="28">
        <f t="shared" ca="1" si="17"/>
        <v>2.8694337889027056E-4</v>
      </c>
      <c r="N135" s="28">
        <f t="shared" ca="1" si="26"/>
        <v>0</v>
      </c>
      <c r="O135" s="11">
        <f t="shared" ca="1" si="27"/>
        <v>0</v>
      </c>
      <c r="P135" s="28">
        <f t="shared" ca="1" si="28"/>
        <v>0</v>
      </c>
      <c r="Q135" s="28">
        <f t="shared" ca="1" si="29"/>
        <v>0</v>
      </c>
      <c r="R135">
        <f t="shared" ca="1" si="18"/>
        <v>-2.8694337889027056E-4</v>
      </c>
    </row>
    <row r="136" spans="1:18" x14ac:dyDescent="0.2">
      <c r="A136" s="117"/>
      <c r="B136" s="117"/>
      <c r="C136" s="117"/>
      <c r="D136" s="119">
        <f t="shared" si="19"/>
        <v>0</v>
      </c>
      <c r="E136" s="119">
        <f t="shared" si="19"/>
        <v>0</v>
      </c>
      <c r="F136" s="28">
        <f t="shared" si="20"/>
        <v>0</v>
      </c>
      <c r="G136" s="28">
        <f t="shared" si="20"/>
        <v>0</v>
      </c>
      <c r="H136" s="28">
        <f t="shared" si="21"/>
        <v>0</v>
      </c>
      <c r="I136" s="28">
        <f t="shared" si="22"/>
        <v>0</v>
      </c>
      <c r="J136" s="28">
        <f t="shared" si="23"/>
        <v>0</v>
      </c>
      <c r="K136" s="28">
        <f t="shared" si="24"/>
        <v>0</v>
      </c>
      <c r="L136" s="28">
        <f t="shared" si="25"/>
        <v>0</v>
      </c>
      <c r="M136" s="28">
        <f t="shared" ca="1" si="17"/>
        <v>2.8694337889027056E-4</v>
      </c>
      <c r="N136" s="28">
        <f t="shared" ca="1" si="26"/>
        <v>0</v>
      </c>
      <c r="O136" s="11">
        <f t="shared" ca="1" si="27"/>
        <v>0</v>
      </c>
      <c r="P136" s="28">
        <f t="shared" ca="1" si="28"/>
        <v>0</v>
      </c>
      <c r="Q136" s="28">
        <f t="shared" ca="1" si="29"/>
        <v>0</v>
      </c>
      <c r="R136">
        <f t="shared" ca="1" si="18"/>
        <v>-2.8694337889027056E-4</v>
      </c>
    </row>
    <row r="137" spans="1:18" x14ac:dyDescent="0.2">
      <c r="A137" s="117"/>
      <c r="B137" s="117"/>
      <c r="C137" s="117"/>
      <c r="D137" s="119">
        <f t="shared" si="19"/>
        <v>0</v>
      </c>
      <c r="E137" s="119">
        <f t="shared" si="19"/>
        <v>0</v>
      </c>
      <c r="F137" s="28">
        <f t="shared" si="20"/>
        <v>0</v>
      </c>
      <c r="G137" s="28">
        <f t="shared" si="20"/>
        <v>0</v>
      </c>
      <c r="H137" s="28">
        <f t="shared" si="21"/>
        <v>0</v>
      </c>
      <c r="I137" s="28">
        <f t="shared" si="22"/>
        <v>0</v>
      </c>
      <c r="J137" s="28">
        <f t="shared" si="23"/>
        <v>0</v>
      </c>
      <c r="K137" s="28">
        <f t="shared" si="24"/>
        <v>0</v>
      </c>
      <c r="L137" s="28">
        <f t="shared" si="25"/>
        <v>0</v>
      </c>
      <c r="M137" s="28">
        <f t="shared" ca="1" si="17"/>
        <v>2.8694337889027056E-4</v>
      </c>
      <c r="N137" s="28">
        <f t="shared" ca="1" si="26"/>
        <v>0</v>
      </c>
      <c r="O137" s="11">
        <f t="shared" ca="1" si="27"/>
        <v>0</v>
      </c>
      <c r="P137" s="28">
        <f t="shared" ca="1" si="28"/>
        <v>0</v>
      </c>
      <c r="Q137" s="28">
        <f t="shared" ca="1" si="29"/>
        <v>0</v>
      </c>
      <c r="R137">
        <f t="shared" ca="1" si="18"/>
        <v>-2.8694337889027056E-4</v>
      </c>
    </row>
    <row r="138" spans="1:18" x14ac:dyDescent="0.2">
      <c r="A138" s="117"/>
      <c r="B138" s="117"/>
      <c r="C138" s="117"/>
      <c r="D138" s="119">
        <f t="shared" si="19"/>
        <v>0</v>
      </c>
      <c r="E138" s="119">
        <f t="shared" si="19"/>
        <v>0</v>
      </c>
      <c r="F138" s="28">
        <f t="shared" si="20"/>
        <v>0</v>
      </c>
      <c r="G138" s="28">
        <f t="shared" si="20"/>
        <v>0</v>
      </c>
      <c r="H138" s="28">
        <f t="shared" si="21"/>
        <v>0</v>
      </c>
      <c r="I138" s="28">
        <f t="shared" si="22"/>
        <v>0</v>
      </c>
      <c r="J138" s="28">
        <f t="shared" si="23"/>
        <v>0</v>
      </c>
      <c r="K138" s="28">
        <f t="shared" si="24"/>
        <v>0</v>
      </c>
      <c r="L138" s="28">
        <f t="shared" si="25"/>
        <v>0</v>
      </c>
      <c r="M138" s="28">
        <f t="shared" ca="1" si="17"/>
        <v>2.8694337889027056E-4</v>
      </c>
      <c r="N138" s="28">
        <f t="shared" ca="1" si="26"/>
        <v>0</v>
      </c>
      <c r="O138" s="11">
        <f t="shared" ca="1" si="27"/>
        <v>0</v>
      </c>
      <c r="P138" s="28">
        <f t="shared" ca="1" si="28"/>
        <v>0</v>
      </c>
      <c r="Q138" s="28">
        <f t="shared" ca="1" si="29"/>
        <v>0</v>
      </c>
      <c r="R138">
        <f t="shared" ca="1" si="18"/>
        <v>-2.8694337889027056E-4</v>
      </c>
    </row>
    <row r="139" spans="1:18" x14ac:dyDescent="0.2">
      <c r="A139" s="117"/>
      <c r="B139" s="117"/>
      <c r="C139" s="117"/>
      <c r="D139" s="119">
        <f t="shared" si="19"/>
        <v>0</v>
      </c>
      <c r="E139" s="119">
        <f t="shared" si="19"/>
        <v>0</v>
      </c>
      <c r="F139" s="28">
        <f t="shared" si="20"/>
        <v>0</v>
      </c>
      <c r="G139" s="28">
        <f t="shared" si="20"/>
        <v>0</v>
      </c>
      <c r="H139" s="28">
        <f t="shared" si="21"/>
        <v>0</v>
      </c>
      <c r="I139" s="28">
        <f t="shared" si="22"/>
        <v>0</v>
      </c>
      <c r="J139" s="28">
        <f t="shared" si="23"/>
        <v>0</v>
      </c>
      <c r="K139" s="28">
        <f t="shared" si="24"/>
        <v>0</v>
      </c>
      <c r="L139" s="28">
        <f t="shared" si="25"/>
        <v>0</v>
      </c>
      <c r="M139" s="28">
        <f t="shared" ca="1" si="17"/>
        <v>2.8694337889027056E-4</v>
      </c>
      <c r="N139" s="28">
        <f t="shared" ca="1" si="26"/>
        <v>0</v>
      </c>
      <c r="O139" s="11">
        <f t="shared" ca="1" si="27"/>
        <v>0</v>
      </c>
      <c r="P139" s="28">
        <f t="shared" ca="1" si="28"/>
        <v>0</v>
      </c>
      <c r="Q139" s="28">
        <f t="shared" ca="1" si="29"/>
        <v>0</v>
      </c>
      <c r="R139">
        <f t="shared" ca="1" si="18"/>
        <v>-2.8694337889027056E-4</v>
      </c>
    </row>
    <row r="140" spans="1:18" x14ac:dyDescent="0.2">
      <c r="A140" s="117"/>
      <c r="B140" s="117"/>
      <c r="C140" s="117"/>
      <c r="D140" s="119">
        <f t="shared" si="19"/>
        <v>0</v>
      </c>
      <c r="E140" s="119">
        <f t="shared" si="19"/>
        <v>0</v>
      </c>
      <c r="F140" s="28">
        <f t="shared" si="20"/>
        <v>0</v>
      </c>
      <c r="G140" s="28">
        <f t="shared" si="20"/>
        <v>0</v>
      </c>
      <c r="H140" s="28">
        <f t="shared" si="21"/>
        <v>0</v>
      </c>
      <c r="I140" s="28">
        <f t="shared" si="22"/>
        <v>0</v>
      </c>
      <c r="J140" s="28">
        <f t="shared" si="23"/>
        <v>0</v>
      </c>
      <c r="K140" s="28">
        <f t="shared" si="24"/>
        <v>0</v>
      </c>
      <c r="L140" s="28">
        <f t="shared" si="25"/>
        <v>0</v>
      </c>
      <c r="M140" s="28">
        <f t="shared" ca="1" si="17"/>
        <v>2.8694337889027056E-4</v>
      </c>
      <c r="N140" s="28">
        <f t="shared" ca="1" si="26"/>
        <v>0</v>
      </c>
      <c r="O140" s="11">
        <f t="shared" ca="1" si="27"/>
        <v>0</v>
      </c>
      <c r="P140" s="28">
        <f t="shared" ca="1" si="28"/>
        <v>0</v>
      </c>
      <c r="Q140" s="28">
        <f t="shared" ca="1" si="29"/>
        <v>0</v>
      </c>
      <c r="R140">
        <f t="shared" ca="1" si="18"/>
        <v>-2.8694337889027056E-4</v>
      </c>
    </row>
    <row r="141" spans="1:18" x14ac:dyDescent="0.2">
      <c r="A141" s="117"/>
      <c r="B141" s="117"/>
      <c r="C141" s="117"/>
      <c r="D141" s="119">
        <f t="shared" si="19"/>
        <v>0</v>
      </c>
      <c r="E141" s="119">
        <f t="shared" si="19"/>
        <v>0</v>
      </c>
      <c r="F141" s="28">
        <f t="shared" si="20"/>
        <v>0</v>
      </c>
      <c r="G141" s="28">
        <f t="shared" si="20"/>
        <v>0</v>
      </c>
      <c r="H141" s="28">
        <f t="shared" si="21"/>
        <v>0</v>
      </c>
      <c r="I141" s="28">
        <f t="shared" si="22"/>
        <v>0</v>
      </c>
      <c r="J141" s="28">
        <f t="shared" si="23"/>
        <v>0</v>
      </c>
      <c r="K141" s="28">
        <f t="shared" si="24"/>
        <v>0</v>
      </c>
      <c r="L141" s="28">
        <f t="shared" si="25"/>
        <v>0</v>
      </c>
      <c r="M141" s="28">
        <f t="shared" ca="1" si="17"/>
        <v>2.8694337889027056E-4</v>
      </c>
      <c r="N141" s="28">
        <f t="shared" ca="1" si="26"/>
        <v>0</v>
      </c>
      <c r="O141" s="11">
        <f t="shared" ca="1" si="27"/>
        <v>0</v>
      </c>
      <c r="P141" s="28">
        <f t="shared" ca="1" si="28"/>
        <v>0</v>
      </c>
      <c r="Q141" s="28">
        <f t="shared" ca="1" si="29"/>
        <v>0</v>
      </c>
      <c r="R141">
        <f t="shared" ca="1" si="18"/>
        <v>-2.8694337889027056E-4</v>
      </c>
    </row>
    <row r="142" spans="1:18" x14ac:dyDescent="0.2">
      <c r="A142" s="117"/>
      <c r="B142" s="117"/>
      <c r="C142" s="117"/>
      <c r="D142" s="119">
        <f t="shared" si="19"/>
        <v>0</v>
      </c>
      <c r="E142" s="119">
        <f t="shared" si="19"/>
        <v>0</v>
      </c>
      <c r="F142" s="28">
        <f t="shared" si="20"/>
        <v>0</v>
      </c>
      <c r="G142" s="28">
        <f t="shared" si="20"/>
        <v>0</v>
      </c>
      <c r="H142" s="28">
        <f t="shared" si="21"/>
        <v>0</v>
      </c>
      <c r="I142" s="28">
        <f t="shared" si="22"/>
        <v>0</v>
      </c>
      <c r="J142" s="28">
        <f t="shared" si="23"/>
        <v>0</v>
      </c>
      <c r="K142" s="28">
        <f t="shared" si="24"/>
        <v>0</v>
      </c>
      <c r="L142" s="28">
        <f t="shared" si="25"/>
        <v>0</v>
      </c>
      <c r="M142" s="28">
        <f t="shared" ca="1" si="17"/>
        <v>2.8694337889027056E-4</v>
      </c>
      <c r="N142" s="28">
        <f t="shared" ca="1" si="26"/>
        <v>0</v>
      </c>
      <c r="O142" s="11">
        <f t="shared" ca="1" si="27"/>
        <v>0</v>
      </c>
      <c r="P142" s="28">
        <f t="shared" ca="1" si="28"/>
        <v>0</v>
      </c>
      <c r="Q142" s="28">
        <f t="shared" ca="1" si="29"/>
        <v>0</v>
      </c>
      <c r="R142">
        <f t="shared" ca="1" si="18"/>
        <v>-2.8694337889027056E-4</v>
      </c>
    </row>
    <row r="143" spans="1:18" x14ac:dyDescent="0.2">
      <c r="A143" s="117"/>
      <c r="B143" s="117"/>
      <c r="C143" s="117"/>
      <c r="D143" s="119">
        <f t="shared" si="19"/>
        <v>0</v>
      </c>
      <c r="E143" s="119">
        <f t="shared" si="19"/>
        <v>0</v>
      </c>
      <c r="F143" s="28">
        <f t="shared" si="20"/>
        <v>0</v>
      </c>
      <c r="G143" s="28">
        <f t="shared" si="20"/>
        <v>0</v>
      </c>
      <c r="H143" s="28">
        <f t="shared" si="21"/>
        <v>0</v>
      </c>
      <c r="I143" s="28">
        <f t="shared" si="22"/>
        <v>0</v>
      </c>
      <c r="J143" s="28">
        <f t="shared" si="23"/>
        <v>0</v>
      </c>
      <c r="K143" s="28">
        <f t="shared" si="24"/>
        <v>0</v>
      </c>
      <c r="L143" s="28">
        <f t="shared" si="25"/>
        <v>0</v>
      </c>
      <c r="M143" s="28">
        <f t="shared" ca="1" si="17"/>
        <v>2.8694337889027056E-4</v>
      </c>
      <c r="N143" s="28">
        <f t="shared" ca="1" si="26"/>
        <v>0</v>
      </c>
      <c r="O143" s="11">
        <f t="shared" ca="1" si="27"/>
        <v>0</v>
      </c>
      <c r="P143" s="28">
        <f t="shared" ca="1" si="28"/>
        <v>0</v>
      </c>
      <c r="Q143" s="28">
        <f t="shared" ca="1" si="29"/>
        <v>0</v>
      </c>
      <c r="R143">
        <f t="shared" ca="1" si="18"/>
        <v>-2.8694337889027056E-4</v>
      </c>
    </row>
    <row r="144" spans="1:18" x14ac:dyDescent="0.2">
      <c r="A144" s="117"/>
      <c r="B144" s="117"/>
      <c r="C144" s="117"/>
      <c r="D144" s="119">
        <f t="shared" si="19"/>
        <v>0</v>
      </c>
      <c r="E144" s="119">
        <f t="shared" si="19"/>
        <v>0</v>
      </c>
      <c r="F144" s="28">
        <f t="shared" si="20"/>
        <v>0</v>
      </c>
      <c r="G144" s="28">
        <f t="shared" si="20"/>
        <v>0</v>
      </c>
      <c r="H144" s="28">
        <f t="shared" si="21"/>
        <v>0</v>
      </c>
      <c r="I144" s="28">
        <f t="shared" si="22"/>
        <v>0</v>
      </c>
      <c r="J144" s="28">
        <f t="shared" si="23"/>
        <v>0</v>
      </c>
      <c r="K144" s="28">
        <f t="shared" si="24"/>
        <v>0</v>
      </c>
      <c r="L144" s="28">
        <f t="shared" si="25"/>
        <v>0</v>
      </c>
      <c r="M144" s="28">
        <f t="shared" ca="1" si="17"/>
        <v>2.8694337889027056E-4</v>
      </c>
      <c r="N144" s="28">
        <f t="shared" ca="1" si="26"/>
        <v>0</v>
      </c>
      <c r="O144" s="11">
        <f t="shared" ca="1" si="27"/>
        <v>0</v>
      </c>
      <c r="P144" s="28">
        <f t="shared" ca="1" si="28"/>
        <v>0</v>
      </c>
      <c r="Q144" s="28">
        <f t="shared" ca="1" si="29"/>
        <v>0</v>
      </c>
      <c r="R144">
        <f t="shared" ca="1" si="18"/>
        <v>-2.8694337889027056E-4</v>
      </c>
    </row>
    <row r="145" spans="1:18" x14ac:dyDescent="0.2">
      <c r="A145" s="117"/>
      <c r="B145" s="117"/>
      <c r="C145" s="117"/>
      <c r="D145" s="119">
        <f t="shared" ref="D145:E208" si="30">A145/A$18</f>
        <v>0</v>
      </c>
      <c r="E145" s="119">
        <f t="shared" si="30"/>
        <v>0</v>
      </c>
      <c r="F145" s="28">
        <f t="shared" ref="F145:G208" si="31">$C145*D145</f>
        <v>0</v>
      </c>
      <c r="G145" s="28">
        <f t="shared" si="31"/>
        <v>0</v>
      </c>
      <c r="H145" s="28">
        <f t="shared" si="21"/>
        <v>0</v>
      </c>
      <c r="I145" s="28">
        <f t="shared" si="22"/>
        <v>0</v>
      </c>
      <c r="J145" s="28">
        <f t="shared" si="23"/>
        <v>0</v>
      </c>
      <c r="K145" s="28">
        <f t="shared" si="24"/>
        <v>0</v>
      </c>
      <c r="L145" s="28">
        <f t="shared" si="25"/>
        <v>0</v>
      </c>
      <c r="M145" s="28">
        <f t="shared" ca="1" si="17"/>
        <v>2.8694337889027056E-4</v>
      </c>
      <c r="N145" s="28">
        <f t="shared" ca="1" si="26"/>
        <v>0</v>
      </c>
      <c r="O145" s="11">
        <f t="shared" ca="1" si="27"/>
        <v>0</v>
      </c>
      <c r="P145" s="28">
        <f t="shared" ca="1" si="28"/>
        <v>0</v>
      </c>
      <c r="Q145" s="28">
        <f t="shared" ca="1" si="29"/>
        <v>0</v>
      </c>
      <c r="R145">
        <f t="shared" ca="1" si="18"/>
        <v>-2.8694337889027056E-4</v>
      </c>
    </row>
    <row r="146" spans="1:18" x14ac:dyDescent="0.2">
      <c r="A146" s="117"/>
      <c r="B146" s="117"/>
      <c r="C146" s="117"/>
      <c r="D146" s="119">
        <f t="shared" si="30"/>
        <v>0</v>
      </c>
      <c r="E146" s="119">
        <f t="shared" si="30"/>
        <v>0</v>
      </c>
      <c r="F146" s="28">
        <f t="shared" si="31"/>
        <v>0</v>
      </c>
      <c r="G146" s="28">
        <f t="shared" si="31"/>
        <v>0</v>
      </c>
      <c r="H146" s="28">
        <f t="shared" si="21"/>
        <v>0</v>
      </c>
      <c r="I146" s="28">
        <f t="shared" si="22"/>
        <v>0</v>
      </c>
      <c r="J146" s="28">
        <f t="shared" si="23"/>
        <v>0</v>
      </c>
      <c r="K146" s="28">
        <f t="shared" si="24"/>
        <v>0</v>
      </c>
      <c r="L146" s="28">
        <f t="shared" si="25"/>
        <v>0</v>
      </c>
      <c r="M146" s="28">
        <f t="shared" ca="1" si="17"/>
        <v>2.8694337889027056E-4</v>
      </c>
      <c r="N146" s="28">
        <f t="shared" ca="1" si="26"/>
        <v>0</v>
      </c>
      <c r="O146" s="11">
        <f t="shared" ca="1" si="27"/>
        <v>0</v>
      </c>
      <c r="P146" s="28">
        <f t="shared" ca="1" si="28"/>
        <v>0</v>
      </c>
      <c r="Q146" s="28">
        <f t="shared" ca="1" si="29"/>
        <v>0</v>
      </c>
      <c r="R146">
        <f t="shared" ca="1" si="18"/>
        <v>-2.8694337889027056E-4</v>
      </c>
    </row>
    <row r="147" spans="1:18" x14ac:dyDescent="0.2">
      <c r="A147" s="117"/>
      <c r="B147" s="117"/>
      <c r="C147" s="117"/>
      <c r="D147" s="119">
        <f t="shared" si="30"/>
        <v>0</v>
      </c>
      <c r="E147" s="119">
        <f t="shared" si="30"/>
        <v>0</v>
      </c>
      <c r="F147" s="28">
        <f t="shared" si="31"/>
        <v>0</v>
      </c>
      <c r="G147" s="28">
        <f t="shared" si="31"/>
        <v>0</v>
      </c>
      <c r="H147" s="28">
        <f t="shared" si="21"/>
        <v>0</v>
      </c>
      <c r="I147" s="28">
        <f t="shared" si="22"/>
        <v>0</v>
      </c>
      <c r="J147" s="28">
        <f t="shared" si="23"/>
        <v>0</v>
      </c>
      <c r="K147" s="28">
        <f t="shared" si="24"/>
        <v>0</v>
      </c>
      <c r="L147" s="28">
        <f t="shared" si="25"/>
        <v>0</v>
      </c>
      <c r="M147" s="28">
        <f t="shared" ca="1" si="17"/>
        <v>2.8694337889027056E-4</v>
      </c>
      <c r="N147" s="28">
        <f t="shared" ca="1" si="26"/>
        <v>0</v>
      </c>
      <c r="O147" s="11">
        <f t="shared" ca="1" si="27"/>
        <v>0</v>
      </c>
      <c r="P147" s="28">
        <f t="shared" ca="1" si="28"/>
        <v>0</v>
      </c>
      <c r="Q147" s="28">
        <f t="shared" ca="1" si="29"/>
        <v>0</v>
      </c>
      <c r="R147">
        <f t="shared" ca="1" si="18"/>
        <v>-2.8694337889027056E-4</v>
      </c>
    </row>
    <row r="148" spans="1:18" x14ac:dyDescent="0.2">
      <c r="A148" s="117"/>
      <c r="B148" s="117"/>
      <c r="C148" s="117"/>
      <c r="D148" s="119">
        <f t="shared" si="30"/>
        <v>0</v>
      </c>
      <c r="E148" s="119">
        <f t="shared" si="30"/>
        <v>0</v>
      </c>
      <c r="F148" s="28">
        <f t="shared" si="31"/>
        <v>0</v>
      </c>
      <c r="G148" s="28">
        <f t="shared" si="31"/>
        <v>0</v>
      </c>
      <c r="H148" s="28">
        <f t="shared" si="21"/>
        <v>0</v>
      </c>
      <c r="I148" s="28">
        <f t="shared" si="22"/>
        <v>0</v>
      </c>
      <c r="J148" s="28">
        <f t="shared" si="23"/>
        <v>0</v>
      </c>
      <c r="K148" s="28">
        <f t="shared" si="24"/>
        <v>0</v>
      </c>
      <c r="L148" s="28">
        <f t="shared" si="25"/>
        <v>0</v>
      </c>
      <c r="M148" s="28">
        <f t="shared" ca="1" si="17"/>
        <v>2.8694337889027056E-4</v>
      </c>
      <c r="N148" s="28">
        <f t="shared" ca="1" si="26"/>
        <v>0</v>
      </c>
      <c r="O148" s="11">
        <f t="shared" ca="1" si="27"/>
        <v>0</v>
      </c>
      <c r="P148" s="28">
        <f t="shared" ca="1" si="28"/>
        <v>0</v>
      </c>
      <c r="Q148" s="28">
        <f t="shared" ca="1" si="29"/>
        <v>0</v>
      </c>
      <c r="R148">
        <f t="shared" ca="1" si="18"/>
        <v>-2.8694337889027056E-4</v>
      </c>
    </row>
    <row r="149" spans="1:18" x14ac:dyDescent="0.2">
      <c r="A149" s="117"/>
      <c r="B149" s="117"/>
      <c r="C149" s="117"/>
      <c r="D149" s="119">
        <f t="shared" si="30"/>
        <v>0</v>
      </c>
      <c r="E149" s="119">
        <f t="shared" si="30"/>
        <v>0</v>
      </c>
      <c r="F149" s="28">
        <f t="shared" si="31"/>
        <v>0</v>
      </c>
      <c r="G149" s="28">
        <f t="shared" si="31"/>
        <v>0</v>
      </c>
      <c r="H149" s="28">
        <f t="shared" si="21"/>
        <v>0</v>
      </c>
      <c r="I149" s="28">
        <f t="shared" si="22"/>
        <v>0</v>
      </c>
      <c r="J149" s="28">
        <f t="shared" si="23"/>
        <v>0</v>
      </c>
      <c r="K149" s="28">
        <f t="shared" si="24"/>
        <v>0</v>
      </c>
      <c r="L149" s="28">
        <f t="shared" si="25"/>
        <v>0</v>
      </c>
      <c r="M149" s="28">
        <f t="shared" ref="M149:M212" ca="1" si="32">+E$4+E$5*D149+E$6*D149^2</f>
        <v>2.8694337889027056E-4</v>
      </c>
      <c r="N149" s="28">
        <f t="shared" ca="1" si="26"/>
        <v>0</v>
      </c>
      <c r="O149" s="11">
        <f t="shared" ca="1" si="27"/>
        <v>0</v>
      </c>
      <c r="P149" s="28">
        <f t="shared" ca="1" si="28"/>
        <v>0</v>
      </c>
      <c r="Q149" s="28">
        <f t="shared" ca="1" si="29"/>
        <v>0</v>
      </c>
      <c r="R149">
        <f t="shared" ref="R149:R212" ca="1" si="33">+E149-M149</f>
        <v>-2.8694337889027056E-4</v>
      </c>
    </row>
    <row r="150" spans="1:18" x14ac:dyDescent="0.2">
      <c r="A150" s="117"/>
      <c r="B150" s="117"/>
      <c r="C150" s="117"/>
      <c r="D150" s="119">
        <f t="shared" si="30"/>
        <v>0</v>
      </c>
      <c r="E150" s="119">
        <f t="shared" si="30"/>
        <v>0</v>
      </c>
      <c r="F150" s="28">
        <f t="shared" si="31"/>
        <v>0</v>
      </c>
      <c r="G150" s="28">
        <f t="shared" si="31"/>
        <v>0</v>
      </c>
      <c r="H150" s="28">
        <f t="shared" ref="H150:H213" si="34">C150*D150*D150</f>
        <v>0</v>
      </c>
      <c r="I150" s="28">
        <f t="shared" ref="I150:I213" si="35">C150*D150*D150*D150</f>
        <v>0</v>
      </c>
      <c r="J150" s="28">
        <f t="shared" ref="J150:J213" si="36">C150*D150*D150*D150*D150</f>
        <v>0</v>
      </c>
      <c r="K150" s="28">
        <f t="shared" ref="K150:K213" si="37">C150*E150*D150</f>
        <v>0</v>
      </c>
      <c r="L150" s="28">
        <f t="shared" ref="L150:L213" si="38">C150*E150*D150*D150</f>
        <v>0</v>
      </c>
      <c r="M150" s="28">
        <f t="shared" ca="1" si="32"/>
        <v>2.8694337889027056E-4</v>
      </c>
      <c r="N150" s="28">
        <f t="shared" ref="N150:N213" ca="1" si="39">C150*(M150-E150)^2</f>
        <v>0</v>
      </c>
      <c r="O150" s="11">
        <f t="shared" ref="O150:O213" ca="1" si="40">(C150*O$1-O$2*F150+O$3*H150)^2</f>
        <v>0</v>
      </c>
      <c r="P150" s="28">
        <f t="shared" ref="P150:P213" ca="1" si="41">(-C150*O$2+O$4*F150-O$5*H150)^2</f>
        <v>0</v>
      </c>
      <c r="Q150" s="28">
        <f t="shared" ref="Q150:Q213" ca="1" si="42">+(C150*O$3-F150*O$5+H150*O$6)^2</f>
        <v>0</v>
      </c>
      <c r="R150">
        <f t="shared" ca="1" si="33"/>
        <v>-2.8694337889027056E-4</v>
      </c>
    </row>
    <row r="151" spans="1:18" x14ac:dyDescent="0.2">
      <c r="A151" s="117"/>
      <c r="B151" s="117"/>
      <c r="C151" s="117"/>
      <c r="D151" s="119">
        <f t="shared" si="30"/>
        <v>0</v>
      </c>
      <c r="E151" s="119">
        <f t="shared" si="30"/>
        <v>0</v>
      </c>
      <c r="F151" s="28">
        <f t="shared" si="31"/>
        <v>0</v>
      </c>
      <c r="G151" s="28">
        <f t="shared" si="31"/>
        <v>0</v>
      </c>
      <c r="H151" s="28">
        <f t="shared" si="34"/>
        <v>0</v>
      </c>
      <c r="I151" s="28">
        <f t="shared" si="35"/>
        <v>0</v>
      </c>
      <c r="J151" s="28">
        <f t="shared" si="36"/>
        <v>0</v>
      </c>
      <c r="K151" s="28">
        <f t="shared" si="37"/>
        <v>0</v>
      </c>
      <c r="L151" s="28">
        <f t="shared" si="38"/>
        <v>0</v>
      </c>
      <c r="M151" s="28">
        <f t="shared" ca="1" si="32"/>
        <v>2.8694337889027056E-4</v>
      </c>
      <c r="N151" s="28">
        <f t="shared" ca="1" si="39"/>
        <v>0</v>
      </c>
      <c r="O151" s="11">
        <f t="shared" ca="1" si="40"/>
        <v>0</v>
      </c>
      <c r="P151" s="28">
        <f t="shared" ca="1" si="41"/>
        <v>0</v>
      </c>
      <c r="Q151" s="28">
        <f t="shared" ca="1" si="42"/>
        <v>0</v>
      </c>
      <c r="R151">
        <f t="shared" ca="1" si="33"/>
        <v>-2.8694337889027056E-4</v>
      </c>
    </row>
    <row r="152" spans="1:18" x14ac:dyDescent="0.2">
      <c r="A152" s="117"/>
      <c r="B152" s="117"/>
      <c r="C152" s="117"/>
      <c r="D152" s="119">
        <f t="shared" si="30"/>
        <v>0</v>
      </c>
      <c r="E152" s="119">
        <f t="shared" si="30"/>
        <v>0</v>
      </c>
      <c r="F152" s="28">
        <f t="shared" si="31"/>
        <v>0</v>
      </c>
      <c r="G152" s="28">
        <f t="shared" si="31"/>
        <v>0</v>
      </c>
      <c r="H152" s="28">
        <f t="shared" si="34"/>
        <v>0</v>
      </c>
      <c r="I152" s="28">
        <f t="shared" si="35"/>
        <v>0</v>
      </c>
      <c r="J152" s="28">
        <f t="shared" si="36"/>
        <v>0</v>
      </c>
      <c r="K152" s="28">
        <f t="shared" si="37"/>
        <v>0</v>
      </c>
      <c r="L152" s="28">
        <f t="shared" si="38"/>
        <v>0</v>
      </c>
      <c r="M152" s="28">
        <f t="shared" ca="1" si="32"/>
        <v>2.8694337889027056E-4</v>
      </c>
      <c r="N152" s="28">
        <f t="shared" ca="1" si="39"/>
        <v>0</v>
      </c>
      <c r="O152" s="11">
        <f t="shared" ca="1" si="40"/>
        <v>0</v>
      </c>
      <c r="P152" s="28">
        <f t="shared" ca="1" si="41"/>
        <v>0</v>
      </c>
      <c r="Q152" s="28">
        <f t="shared" ca="1" si="42"/>
        <v>0</v>
      </c>
      <c r="R152">
        <f t="shared" ca="1" si="33"/>
        <v>-2.8694337889027056E-4</v>
      </c>
    </row>
    <row r="153" spans="1:18" x14ac:dyDescent="0.2">
      <c r="A153" s="117"/>
      <c r="B153" s="117"/>
      <c r="C153" s="117"/>
      <c r="D153" s="119">
        <f t="shared" si="30"/>
        <v>0</v>
      </c>
      <c r="E153" s="119">
        <f t="shared" si="30"/>
        <v>0</v>
      </c>
      <c r="F153" s="28">
        <f t="shared" si="31"/>
        <v>0</v>
      </c>
      <c r="G153" s="28">
        <f t="shared" si="31"/>
        <v>0</v>
      </c>
      <c r="H153" s="28">
        <f t="shared" si="34"/>
        <v>0</v>
      </c>
      <c r="I153" s="28">
        <f t="shared" si="35"/>
        <v>0</v>
      </c>
      <c r="J153" s="28">
        <f t="shared" si="36"/>
        <v>0</v>
      </c>
      <c r="K153" s="28">
        <f t="shared" si="37"/>
        <v>0</v>
      </c>
      <c r="L153" s="28">
        <f t="shared" si="38"/>
        <v>0</v>
      </c>
      <c r="M153" s="28">
        <f t="shared" ca="1" si="32"/>
        <v>2.8694337889027056E-4</v>
      </c>
      <c r="N153" s="28">
        <f t="shared" ca="1" si="39"/>
        <v>0</v>
      </c>
      <c r="O153" s="11">
        <f t="shared" ca="1" si="40"/>
        <v>0</v>
      </c>
      <c r="P153" s="28">
        <f t="shared" ca="1" si="41"/>
        <v>0</v>
      </c>
      <c r="Q153" s="28">
        <f t="shared" ca="1" si="42"/>
        <v>0</v>
      </c>
      <c r="R153">
        <f t="shared" ca="1" si="33"/>
        <v>-2.8694337889027056E-4</v>
      </c>
    </row>
    <row r="154" spans="1:18" x14ac:dyDescent="0.2">
      <c r="A154" s="117"/>
      <c r="B154" s="117"/>
      <c r="C154" s="117"/>
      <c r="D154" s="119">
        <f t="shared" si="30"/>
        <v>0</v>
      </c>
      <c r="E154" s="119">
        <f t="shared" si="30"/>
        <v>0</v>
      </c>
      <c r="F154" s="28">
        <f t="shared" si="31"/>
        <v>0</v>
      </c>
      <c r="G154" s="28">
        <f t="shared" si="31"/>
        <v>0</v>
      </c>
      <c r="H154" s="28">
        <f t="shared" si="34"/>
        <v>0</v>
      </c>
      <c r="I154" s="28">
        <f t="shared" si="35"/>
        <v>0</v>
      </c>
      <c r="J154" s="28">
        <f t="shared" si="36"/>
        <v>0</v>
      </c>
      <c r="K154" s="28">
        <f t="shared" si="37"/>
        <v>0</v>
      </c>
      <c r="L154" s="28">
        <f t="shared" si="38"/>
        <v>0</v>
      </c>
      <c r="M154" s="28">
        <f t="shared" ca="1" si="32"/>
        <v>2.8694337889027056E-4</v>
      </c>
      <c r="N154" s="28">
        <f t="shared" ca="1" si="39"/>
        <v>0</v>
      </c>
      <c r="O154" s="11">
        <f t="shared" ca="1" si="40"/>
        <v>0</v>
      </c>
      <c r="P154" s="28">
        <f t="shared" ca="1" si="41"/>
        <v>0</v>
      </c>
      <c r="Q154" s="28">
        <f t="shared" ca="1" si="42"/>
        <v>0</v>
      </c>
      <c r="R154">
        <f t="shared" ca="1" si="33"/>
        <v>-2.8694337889027056E-4</v>
      </c>
    </row>
    <row r="155" spans="1:18" x14ac:dyDescent="0.2">
      <c r="A155" s="117"/>
      <c r="B155" s="117"/>
      <c r="C155" s="117"/>
      <c r="D155" s="119">
        <f t="shared" si="30"/>
        <v>0</v>
      </c>
      <c r="E155" s="119">
        <f t="shared" si="30"/>
        <v>0</v>
      </c>
      <c r="F155" s="28">
        <f t="shared" si="31"/>
        <v>0</v>
      </c>
      <c r="G155" s="28">
        <f t="shared" si="31"/>
        <v>0</v>
      </c>
      <c r="H155" s="28">
        <f t="shared" si="34"/>
        <v>0</v>
      </c>
      <c r="I155" s="28">
        <f t="shared" si="35"/>
        <v>0</v>
      </c>
      <c r="J155" s="28">
        <f t="shared" si="36"/>
        <v>0</v>
      </c>
      <c r="K155" s="28">
        <f t="shared" si="37"/>
        <v>0</v>
      </c>
      <c r="L155" s="28">
        <f t="shared" si="38"/>
        <v>0</v>
      </c>
      <c r="M155" s="28">
        <f t="shared" ca="1" si="32"/>
        <v>2.8694337889027056E-4</v>
      </c>
      <c r="N155" s="28">
        <f t="shared" ca="1" si="39"/>
        <v>0</v>
      </c>
      <c r="O155" s="11">
        <f t="shared" ca="1" si="40"/>
        <v>0</v>
      </c>
      <c r="P155" s="28">
        <f t="shared" ca="1" si="41"/>
        <v>0</v>
      </c>
      <c r="Q155" s="28">
        <f t="shared" ca="1" si="42"/>
        <v>0</v>
      </c>
      <c r="R155">
        <f t="shared" ca="1" si="33"/>
        <v>-2.8694337889027056E-4</v>
      </c>
    </row>
    <row r="156" spans="1:18" x14ac:dyDescent="0.2">
      <c r="A156" s="117"/>
      <c r="B156" s="117"/>
      <c r="C156" s="117"/>
      <c r="D156" s="119">
        <f t="shared" si="30"/>
        <v>0</v>
      </c>
      <c r="E156" s="119">
        <f t="shared" si="30"/>
        <v>0</v>
      </c>
      <c r="F156" s="28">
        <f t="shared" si="31"/>
        <v>0</v>
      </c>
      <c r="G156" s="28">
        <f t="shared" si="31"/>
        <v>0</v>
      </c>
      <c r="H156" s="28">
        <f t="shared" si="34"/>
        <v>0</v>
      </c>
      <c r="I156" s="28">
        <f t="shared" si="35"/>
        <v>0</v>
      </c>
      <c r="J156" s="28">
        <f t="shared" si="36"/>
        <v>0</v>
      </c>
      <c r="K156" s="28">
        <f t="shared" si="37"/>
        <v>0</v>
      </c>
      <c r="L156" s="28">
        <f t="shared" si="38"/>
        <v>0</v>
      </c>
      <c r="M156" s="28">
        <f t="shared" ca="1" si="32"/>
        <v>2.8694337889027056E-4</v>
      </c>
      <c r="N156" s="28">
        <f t="shared" ca="1" si="39"/>
        <v>0</v>
      </c>
      <c r="O156" s="11">
        <f t="shared" ca="1" si="40"/>
        <v>0</v>
      </c>
      <c r="P156" s="28">
        <f t="shared" ca="1" si="41"/>
        <v>0</v>
      </c>
      <c r="Q156" s="28">
        <f t="shared" ca="1" si="42"/>
        <v>0</v>
      </c>
      <c r="R156">
        <f t="shared" ca="1" si="33"/>
        <v>-2.8694337889027056E-4</v>
      </c>
    </row>
    <row r="157" spans="1:18" x14ac:dyDescent="0.2">
      <c r="A157" s="117"/>
      <c r="B157" s="117"/>
      <c r="C157" s="117"/>
      <c r="D157" s="119">
        <f t="shared" si="30"/>
        <v>0</v>
      </c>
      <c r="E157" s="119">
        <f t="shared" si="30"/>
        <v>0</v>
      </c>
      <c r="F157" s="28">
        <f t="shared" si="31"/>
        <v>0</v>
      </c>
      <c r="G157" s="28">
        <f t="shared" si="31"/>
        <v>0</v>
      </c>
      <c r="H157" s="28">
        <f t="shared" si="34"/>
        <v>0</v>
      </c>
      <c r="I157" s="28">
        <f t="shared" si="35"/>
        <v>0</v>
      </c>
      <c r="J157" s="28">
        <f t="shared" si="36"/>
        <v>0</v>
      </c>
      <c r="K157" s="28">
        <f t="shared" si="37"/>
        <v>0</v>
      </c>
      <c r="L157" s="28">
        <f t="shared" si="38"/>
        <v>0</v>
      </c>
      <c r="M157" s="28">
        <f t="shared" ca="1" si="32"/>
        <v>2.8694337889027056E-4</v>
      </c>
      <c r="N157" s="28">
        <f t="shared" ca="1" si="39"/>
        <v>0</v>
      </c>
      <c r="O157" s="11">
        <f t="shared" ca="1" si="40"/>
        <v>0</v>
      </c>
      <c r="P157" s="28">
        <f t="shared" ca="1" si="41"/>
        <v>0</v>
      </c>
      <c r="Q157" s="28">
        <f t="shared" ca="1" si="42"/>
        <v>0</v>
      </c>
      <c r="R157">
        <f t="shared" ca="1" si="33"/>
        <v>-2.8694337889027056E-4</v>
      </c>
    </row>
    <row r="158" spans="1:18" x14ac:dyDescent="0.2">
      <c r="A158" s="117"/>
      <c r="B158" s="117"/>
      <c r="C158" s="117"/>
      <c r="D158" s="119">
        <f t="shared" si="30"/>
        <v>0</v>
      </c>
      <c r="E158" s="119">
        <f t="shared" si="30"/>
        <v>0</v>
      </c>
      <c r="F158" s="28">
        <f t="shared" si="31"/>
        <v>0</v>
      </c>
      <c r="G158" s="28">
        <f t="shared" si="31"/>
        <v>0</v>
      </c>
      <c r="H158" s="28">
        <f t="shared" si="34"/>
        <v>0</v>
      </c>
      <c r="I158" s="28">
        <f t="shared" si="35"/>
        <v>0</v>
      </c>
      <c r="J158" s="28">
        <f t="shared" si="36"/>
        <v>0</v>
      </c>
      <c r="K158" s="28">
        <f t="shared" si="37"/>
        <v>0</v>
      </c>
      <c r="L158" s="28">
        <f t="shared" si="38"/>
        <v>0</v>
      </c>
      <c r="M158" s="28">
        <f t="shared" ca="1" si="32"/>
        <v>2.8694337889027056E-4</v>
      </c>
      <c r="N158" s="28">
        <f t="shared" ca="1" si="39"/>
        <v>0</v>
      </c>
      <c r="O158" s="11">
        <f t="shared" ca="1" si="40"/>
        <v>0</v>
      </c>
      <c r="P158" s="28">
        <f t="shared" ca="1" si="41"/>
        <v>0</v>
      </c>
      <c r="Q158" s="28">
        <f t="shared" ca="1" si="42"/>
        <v>0</v>
      </c>
      <c r="R158">
        <f t="shared" ca="1" si="33"/>
        <v>-2.8694337889027056E-4</v>
      </c>
    </row>
    <row r="159" spans="1:18" x14ac:dyDescent="0.2">
      <c r="A159" s="117"/>
      <c r="B159" s="117"/>
      <c r="C159" s="117"/>
      <c r="D159" s="119">
        <f t="shared" si="30"/>
        <v>0</v>
      </c>
      <c r="E159" s="119">
        <f t="shared" si="30"/>
        <v>0</v>
      </c>
      <c r="F159" s="28">
        <f t="shared" si="31"/>
        <v>0</v>
      </c>
      <c r="G159" s="28">
        <f t="shared" si="31"/>
        <v>0</v>
      </c>
      <c r="H159" s="28">
        <f t="shared" si="34"/>
        <v>0</v>
      </c>
      <c r="I159" s="28">
        <f t="shared" si="35"/>
        <v>0</v>
      </c>
      <c r="J159" s="28">
        <f t="shared" si="36"/>
        <v>0</v>
      </c>
      <c r="K159" s="28">
        <f t="shared" si="37"/>
        <v>0</v>
      </c>
      <c r="L159" s="28">
        <f t="shared" si="38"/>
        <v>0</v>
      </c>
      <c r="M159" s="28">
        <f t="shared" ca="1" si="32"/>
        <v>2.8694337889027056E-4</v>
      </c>
      <c r="N159" s="28">
        <f t="shared" ca="1" si="39"/>
        <v>0</v>
      </c>
      <c r="O159" s="11">
        <f t="shared" ca="1" si="40"/>
        <v>0</v>
      </c>
      <c r="P159" s="28">
        <f t="shared" ca="1" si="41"/>
        <v>0</v>
      </c>
      <c r="Q159" s="28">
        <f t="shared" ca="1" si="42"/>
        <v>0</v>
      </c>
      <c r="R159">
        <f t="shared" ca="1" si="33"/>
        <v>-2.8694337889027056E-4</v>
      </c>
    </row>
    <row r="160" spans="1:18" x14ac:dyDescent="0.2">
      <c r="A160" s="117"/>
      <c r="B160" s="117"/>
      <c r="C160" s="117"/>
      <c r="D160" s="119">
        <f t="shared" si="30"/>
        <v>0</v>
      </c>
      <c r="E160" s="119">
        <f t="shared" si="30"/>
        <v>0</v>
      </c>
      <c r="F160" s="28">
        <f t="shared" si="31"/>
        <v>0</v>
      </c>
      <c r="G160" s="28">
        <f t="shared" si="31"/>
        <v>0</v>
      </c>
      <c r="H160" s="28">
        <f t="shared" si="34"/>
        <v>0</v>
      </c>
      <c r="I160" s="28">
        <f t="shared" si="35"/>
        <v>0</v>
      </c>
      <c r="J160" s="28">
        <f t="shared" si="36"/>
        <v>0</v>
      </c>
      <c r="K160" s="28">
        <f t="shared" si="37"/>
        <v>0</v>
      </c>
      <c r="L160" s="28">
        <f t="shared" si="38"/>
        <v>0</v>
      </c>
      <c r="M160" s="28">
        <f t="shared" ca="1" si="32"/>
        <v>2.8694337889027056E-4</v>
      </c>
      <c r="N160" s="28">
        <f t="shared" ca="1" si="39"/>
        <v>0</v>
      </c>
      <c r="O160" s="11">
        <f t="shared" ca="1" si="40"/>
        <v>0</v>
      </c>
      <c r="P160" s="28">
        <f t="shared" ca="1" si="41"/>
        <v>0</v>
      </c>
      <c r="Q160" s="28">
        <f t="shared" ca="1" si="42"/>
        <v>0</v>
      </c>
      <c r="R160">
        <f t="shared" ca="1" si="33"/>
        <v>-2.8694337889027056E-4</v>
      </c>
    </row>
    <row r="161" spans="1:18" x14ac:dyDescent="0.2">
      <c r="A161" s="117"/>
      <c r="B161" s="117"/>
      <c r="C161" s="117"/>
      <c r="D161" s="119">
        <f t="shared" si="30"/>
        <v>0</v>
      </c>
      <c r="E161" s="119">
        <f t="shared" si="30"/>
        <v>0</v>
      </c>
      <c r="F161" s="28">
        <f t="shared" si="31"/>
        <v>0</v>
      </c>
      <c r="G161" s="28">
        <f t="shared" si="31"/>
        <v>0</v>
      </c>
      <c r="H161" s="28">
        <f t="shared" si="34"/>
        <v>0</v>
      </c>
      <c r="I161" s="28">
        <f t="shared" si="35"/>
        <v>0</v>
      </c>
      <c r="J161" s="28">
        <f t="shared" si="36"/>
        <v>0</v>
      </c>
      <c r="K161" s="28">
        <f t="shared" si="37"/>
        <v>0</v>
      </c>
      <c r="L161" s="28">
        <f t="shared" si="38"/>
        <v>0</v>
      </c>
      <c r="M161" s="28">
        <f t="shared" ca="1" si="32"/>
        <v>2.8694337889027056E-4</v>
      </c>
      <c r="N161" s="28">
        <f t="shared" ca="1" si="39"/>
        <v>0</v>
      </c>
      <c r="O161" s="11">
        <f t="shared" ca="1" si="40"/>
        <v>0</v>
      </c>
      <c r="P161" s="28">
        <f t="shared" ca="1" si="41"/>
        <v>0</v>
      </c>
      <c r="Q161" s="28">
        <f t="shared" ca="1" si="42"/>
        <v>0</v>
      </c>
      <c r="R161">
        <f t="shared" ca="1" si="33"/>
        <v>-2.8694337889027056E-4</v>
      </c>
    </row>
    <row r="162" spans="1:18" x14ac:dyDescent="0.2">
      <c r="A162" s="117"/>
      <c r="B162" s="117"/>
      <c r="C162" s="117"/>
      <c r="D162" s="119">
        <f t="shared" si="30"/>
        <v>0</v>
      </c>
      <c r="E162" s="119">
        <f t="shared" si="30"/>
        <v>0</v>
      </c>
      <c r="F162" s="28">
        <f t="shared" si="31"/>
        <v>0</v>
      </c>
      <c r="G162" s="28">
        <f t="shared" si="31"/>
        <v>0</v>
      </c>
      <c r="H162" s="28">
        <f t="shared" si="34"/>
        <v>0</v>
      </c>
      <c r="I162" s="28">
        <f t="shared" si="35"/>
        <v>0</v>
      </c>
      <c r="J162" s="28">
        <f t="shared" si="36"/>
        <v>0</v>
      </c>
      <c r="K162" s="28">
        <f t="shared" si="37"/>
        <v>0</v>
      </c>
      <c r="L162" s="28">
        <f t="shared" si="38"/>
        <v>0</v>
      </c>
      <c r="M162" s="28">
        <f t="shared" ca="1" si="32"/>
        <v>2.8694337889027056E-4</v>
      </c>
      <c r="N162" s="28">
        <f t="shared" ca="1" si="39"/>
        <v>0</v>
      </c>
      <c r="O162" s="11">
        <f t="shared" ca="1" si="40"/>
        <v>0</v>
      </c>
      <c r="P162" s="28">
        <f t="shared" ca="1" si="41"/>
        <v>0</v>
      </c>
      <c r="Q162" s="28">
        <f t="shared" ca="1" si="42"/>
        <v>0</v>
      </c>
      <c r="R162">
        <f t="shared" ca="1" si="33"/>
        <v>-2.8694337889027056E-4</v>
      </c>
    </row>
    <row r="163" spans="1:18" x14ac:dyDescent="0.2">
      <c r="A163" s="117"/>
      <c r="B163" s="117"/>
      <c r="C163" s="117"/>
      <c r="D163" s="119">
        <f t="shared" si="30"/>
        <v>0</v>
      </c>
      <c r="E163" s="119">
        <f t="shared" si="30"/>
        <v>0</v>
      </c>
      <c r="F163" s="28">
        <f t="shared" si="31"/>
        <v>0</v>
      </c>
      <c r="G163" s="28">
        <f t="shared" si="31"/>
        <v>0</v>
      </c>
      <c r="H163" s="28">
        <f t="shared" si="34"/>
        <v>0</v>
      </c>
      <c r="I163" s="28">
        <f t="shared" si="35"/>
        <v>0</v>
      </c>
      <c r="J163" s="28">
        <f t="shared" si="36"/>
        <v>0</v>
      </c>
      <c r="K163" s="28">
        <f t="shared" si="37"/>
        <v>0</v>
      </c>
      <c r="L163" s="28">
        <f t="shared" si="38"/>
        <v>0</v>
      </c>
      <c r="M163" s="28">
        <f t="shared" ca="1" si="32"/>
        <v>2.8694337889027056E-4</v>
      </c>
      <c r="N163" s="28">
        <f t="shared" ca="1" si="39"/>
        <v>0</v>
      </c>
      <c r="O163" s="11">
        <f t="shared" ca="1" si="40"/>
        <v>0</v>
      </c>
      <c r="P163" s="28">
        <f t="shared" ca="1" si="41"/>
        <v>0</v>
      </c>
      <c r="Q163" s="28">
        <f t="shared" ca="1" si="42"/>
        <v>0</v>
      </c>
      <c r="R163">
        <f t="shared" ca="1" si="33"/>
        <v>-2.8694337889027056E-4</v>
      </c>
    </row>
    <row r="164" spans="1:18" x14ac:dyDescent="0.2">
      <c r="A164" s="117"/>
      <c r="B164" s="117"/>
      <c r="C164" s="117"/>
      <c r="D164" s="119">
        <f t="shared" si="30"/>
        <v>0</v>
      </c>
      <c r="E164" s="119">
        <f t="shared" si="30"/>
        <v>0</v>
      </c>
      <c r="F164" s="28">
        <f t="shared" si="31"/>
        <v>0</v>
      </c>
      <c r="G164" s="28">
        <f t="shared" si="31"/>
        <v>0</v>
      </c>
      <c r="H164" s="28">
        <f t="shared" si="34"/>
        <v>0</v>
      </c>
      <c r="I164" s="28">
        <f t="shared" si="35"/>
        <v>0</v>
      </c>
      <c r="J164" s="28">
        <f t="shared" si="36"/>
        <v>0</v>
      </c>
      <c r="K164" s="28">
        <f t="shared" si="37"/>
        <v>0</v>
      </c>
      <c r="L164" s="28">
        <f t="shared" si="38"/>
        <v>0</v>
      </c>
      <c r="M164" s="28">
        <f t="shared" ca="1" si="32"/>
        <v>2.8694337889027056E-4</v>
      </c>
      <c r="N164" s="28">
        <f t="shared" ca="1" si="39"/>
        <v>0</v>
      </c>
      <c r="O164" s="11">
        <f t="shared" ca="1" si="40"/>
        <v>0</v>
      </c>
      <c r="P164" s="28">
        <f t="shared" ca="1" si="41"/>
        <v>0</v>
      </c>
      <c r="Q164" s="28">
        <f t="shared" ca="1" si="42"/>
        <v>0</v>
      </c>
      <c r="R164">
        <f t="shared" ca="1" si="33"/>
        <v>-2.8694337889027056E-4</v>
      </c>
    </row>
    <row r="165" spans="1:18" x14ac:dyDescent="0.2">
      <c r="A165" s="117"/>
      <c r="B165" s="117"/>
      <c r="C165" s="117"/>
      <c r="D165" s="119">
        <f t="shared" si="30"/>
        <v>0</v>
      </c>
      <c r="E165" s="119">
        <f t="shared" si="30"/>
        <v>0</v>
      </c>
      <c r="F165" s="28">
        <f t="shared" si="31"/>
        <v>0</v>
      </c>
      <c r="G165" s="28">
        <f t="shared" si="31"/>
        <v>0</v>
      </c>
      <c r="H165" s="28">
        <f t="shared" si="34"/>
        <v>0</v>
      </c>
      <c r="I165" s="28">
        <f t="shared" si="35"/>
        <v>0</v>
      </c>
      <c r="J165" s="28">
        <f t="shared" si="36"/>
        <v>0</v>
      </c>
      <c r="K165" s="28">
        <f t="shared" si="37"/>
        <v>0</v>
      </c>
      <c r="L165" s="28">
        <f t="shared" si="38"/>
        <v>0</v>
      </c>
      <c r="M165" s="28">
        <f t="shared" ca="1" si="32"/>
        <v>2.8694337889027056E-4</v>
      </c>
      <c r="N165" s="28">
        <f t="shared" ca="1" si="39"/>
        <v>0</v>
      </c>
      <c r="O165" s="11">
        <f t="shared" ca="1" si="40"/>
        <v>0</v>
      </c>
      <c r="P165" s="28">
        <f t="shared" ca="1" si="41"/>
        <v>0</v>
      </c>
      <c r="Q165" s="28">
        <f t="shared" ca="1" si="42"/>
        <v>0</v>
      </c>
      <c r="R165">
        <f t="shared" ca="1" si="33"/>
        <v>-2.8694337889027056E-4</v>
      </c>
    </row>
    <row r="166" spans="1:18" x14ac:dyDescent="0.2">
      <c r="A166" s="117"/>
      <c r="B166" s="117"/>
      <c r="C166" s="117"/>
      <c r="D166" s="119">
        <f t="shared" si="30"/>
        <v>0</v>
      </c>
      <c r="E166" s="119">
        <f t="shared" si="30"/>
        <v>0</v>
      </c>
      <c r="F166" s="28">
        <f t="shared" si="31"/>
        <v>0</v>
      </c>
      <c r="G166" s="28">
        <f t="shared" si="31"/>
        <v>0</v>
      </c>
      <c r="H166" s="28">
        <f t="shared" si="34"/>
        <v>0</v>
      </c>
      <c r="I166" s="28">
        <f t="shared" si="35"/>
        <v>0</v>
      </c>
      <c r="J166" s="28">
        <f t="shared" si="36"/>
        <v>0</v>
      </c>
      <c r="K166" s="28">
        <f t="shared" si="37"/>
        <v>0</v>
      </c>
      <c r="L166" s="28">
        <f t="shared" si="38"/>
        <v>0</v>
      </c>
      <c r="M166" s="28">
        <f t="shared" ca="1" si="32"/>
        <v>2.8694337889027056E-4</v>
      </c>
      <c r="N166" s="28">
        <f t="shared" ca="1" si="39"/>
        <v>0</v>
      </c>
      <c r="O166" s="11">
        <f t="shared" ca="1" si="40"/>
        <v>0</v>
      </c>
      <c r="P166" s="28">
        <f t="shared" ca="1" si="41"/>
        <v>0</v>
      </c>
      <c r="Q166" s="28">
        <f t="shared" ca="1" si="42"/>
        <v>0</v>
      </c>
      <c r="R166">
        <f t="shared" ca="1" si="33"/>
        <v>-2.8694337889027056E-4</v>
      </c>
    </row>
    <row r="167" spans="1:18" x14ac:dyDescent="0.2">
      <c r="A167" s="117"/>
      <c r="B167" s="117"/>
      <c r="C167" s="117"/>
      <c r="D167" s="119">
        <f t="shared" si="30"/>
        <v>0</v>
      </c>
      <c r="E167" s="119">
        <f t="shared" si="30"/>
        <v>0</v>
      </c>
      <c r="F167" s="28">
        <f t="shared" si="31"/>
        <v>0</v>
      </c>
      <c r="G167" s="28">
        <f t="shared" si="31"/>
        <v>0</v>
      </c>
      <c r="H167" s="28">
        <f t="shared" si="34"/>
        <v>0</v>
      </c>
      <c r="I167" s="28">
        <f t="shared" si="35"/>
        <v>0</v>
      </c>
      <c r="J167" s="28">
        <f t="shared" si="36"/>
        <v>0</v>
      </c>
      <c r="K167" s="28">
        <f t="shared" si="37"/>
        <v>0</v>
      </c>
      <c r="L167" s="28">
        <f t="shared" si="38"/>
        <v>0</v>
      </c>
      <c r="M167" s="28">
        <f t="shared" ca="1" si="32"/>
        <v>2.8694337889027056E-4</v>
      </c>
      <c r="N167" s="28">
        <f t="shared" ca="1" si="39"/>
        <v>0</v>
      </c>
      <c r="O167" s="11">
        <f t="shared" ca="1" si="40"/>
        <v>0</v>
      </c>
      <c r="P167" s="28">
        <f t="shared" ca="1" si="41"/>
        <v>0</v>
      </c>
      <c r="Q167" s="28">
        <f t="shared" ca="1" si="42"/>
        <v>0</v>
      </c>
      <c r="R167">
        <f t="shared" ca="1" si="33"/>
        <v>-2.8694337889027056E-4</v>
      </c>
    </row>
    <row r="168" spans="1:18" x14ac:dyDescent="0.2">
      <c r="A168" s="117"/>
      <c r="B168" s="117"/>
      <c r="C168" s="117"/>
      <c r="D168" s="119">
        <f t="shared" si="30"/>
        <v>0</v>
      </c>
      <c r="E168" s="119">
        <f t="shared" si="30"/>
        <v>0</v>
      </c>
      <c r="F168" s="28">
        <f t="shared" si="31"/>
        <v>0</v>
      </c>
      <c r="G168" s="28">
        <f t="shared" si="31"/>
        <v>0</v>
      </c>
      <c r="H168" s="28">
        <f t="shared" si="34"/>
        <v>0</v>
      </c>
      <c r="I168" s="28">
        <f t="shared" si="35"/>
        <v>0</v>
      </c>
      <c r="J168" s="28">
        <f t="shared" si="36"/>
        <v>0</v>
      </c>
      <c r="K168" s="28">
        <f t="shared" si="37"/>
        <v>0</v>
      </c>
      <c r="L168" s="28">
        <f t="shared" si="38"/>
        <v>0</v>
      </c>
      <c r="M168" s="28">
        <f t="shared" ca="1" si="32"/>
        <v>2.8694337889027056E-4</v>
      </c>
      <c r="N168" s="28">
        <f t="shared" ca="1" si="39"/>
        <v>0</v>
      </c>
      <c r="O168" s="11">
        <f t="shared" ca="1" si="40"/>
        <v>0</v>
      </c>
      <c r="P168" s="28">
        <f t="shared" ca="1" si="41"/>
        <v>0</v>
      </c>
      <c r="Q168" s="28">
        <f t="shared" ca="1" si="42"/>
        <v>0</v>
      </c>
      <c r="R168">
        <f t="shared" ca="1" si="33"/>
        <v>-2.8694337889027056E-4</v>
      </c>
    </row>
    <row r="169" spans="1:18" x14ac:dyDescent="0.2">
      <c r="A169" s="117"/>
      <c r="B169" s="117"/>
      <c r="C169" s="117"/>
      <c r="D169" s="119">
        <f t="shared" si="30"/>
        <v>0</v>
      </c>
      <c r="E169" s="119">
        <f t="shared" si="30"/>
        <v>0</v>
      </c>
      <c r="F169" s="28">
        <f t="shared" si="31"/>
        <v>0</v>
      </c>
      <c r="G169" s="28">
        <f t="shared" si="31"/>
        <v>0</v>
      </c>
      <c r="H169" s="28">
        <f t="shared" si="34"/>
        <v>0</v>
      </c>
      <c r="I169" s="28">
        <f t="shared" si="35"/>
        <v>0</v>
      </c>
      <c r="J169" s="28">
        <f t="shared" si="36"/>
        <v>0</v>
      </c>
      <c r="K169" s="28">
        <f t="shared" si="37"/>
        <v>0</v>
      </c>
      <c r="L169" s="28">
        <f t="shared" si="38"/>
        <v>0</v>
      </c>
      <c r="M169" s="28">
        <f t="shared" ca="1" si="32"/>
        <v>2.8694337889027056E-4</v>
      </c>
      <c r="N169" s="28">
        <f t="shared" ca="1" si="39"/>
        <v>0</v>
      </c>
      <c r="O169" s="11">
        <f t="shared" ca="1" si="40"/>
        <v>0</v>
      </c>
      <c r="P169" s="28">
        <f t="shared" ca="1" si="41"/>
        <v>0</v>
      </c>
      <c r="Q169" s="28">
        <f t="shared" ca="1" si="42"/>
        <v>0</v>
      </c>
      <c r="R169">
        <f t="shared" ca="1" si="33"/>
        <v>-2.8694337889027056E-4</v>
      </c>
    </row>
    <row r="170" spans="1:18" x14ac:dyDescent="0.2">
      <c r="A170" s="117"/>
      <c r="B170" s="117"/>
      <c r="C170" s="117"/>
      <c r="D170" s="119">
        <f t="shared" si="30"/>
        <v>0</v>
      </c>
      <c r="E170" s="119">
        <f t="shared" si="30"/>
        <v>0</v>
      </c>
      <c r="F170" s="28">
        <f t="shared" si="31"/>
        <v>0</v>
      </c>
      <c r="G170" s="28">
        <f t="shared" si="31"/>
        <v>0</v>
      </c>
      <c r="H170" s="28">
        <f t="shared" si="34"/>
        <v>0</v>
      </c>
      <c r="I170" s="28">
        <f t="shared" si="35"/>
        <v>0</v>
      </c>
      <c r="J170" s="28">
        <f t="shared" si="36"/>
        <v>0</v>
      </c>
      <c r="K170" s="28">
        <f t="shared" si="37"/>
        <v>0</v>
      </c>
      <c r="L170" s="28">
        <f t="shared" si="38"/>
        <v>0</v>
      </c>
      <c r="M170" s="28">
        <f t="shared" ca="1" si="32"/>
        <v>2.8694337889027056E-4</v>
      </c>
      <c r="N170" s="28">
        <f t="shared" ca="1" si="39"/>
        <v>0</v>
      </c>
      <c r="O170" s="11">
        <f t="shared" ca="1" si="40"/>
        <v>0</v>
      </c>
      <c r="P170" s="28">
        <f t="shared" ca="1" si="41"/>
        <v>0</v>
      </c>
      <c r="Q170" s="28">
        <f t="shared" ca="1" si="42"/>
        <v>0</v>
      </c>
      <c r="R170">
        <f t="shared" ca="1" si="33"/>
        <v>-2.8694337889027056E-4</v>
      </c>
    </row>
    <row r="171" spans="1:18" x14ac:dyDescent="0.2">
      <c r="A171" s="117"/>
      <c r="B171" s="117"/>
      <c r="C171" s="117"/>
      <c r="D171" s="119">
        <f t="shared" si="30"/>
        <v>0</v>
      </c>
      <c r="E171" s="119">
        <f t="shared" si="30"/>
        <v>0</v>
      </c>
      <c r="F171" s="28">
        <f t="shared" si="31"/>
        <v>0</v>
      </c>
      <c r="G171" s="28">
        <f t="shared" si="31"/>
        <v>0</v>
      </c>
      <c r="H171" s="28">
        <f t="shared" si="34"/>
        <v>0</v>
      </c>
      <c r="I171" s="28">
        <f t="shared" si="35"/>
        <v>0</v>
      </c>
      <c r="J171" s="28">
        <f t="shared" si="36"/>
        <v>0</v>
      </c>
      <c r="K171" s="28">
        <f t="shared" si="37"/>
        <v>0</v>
      </c>
      <c r="L171" s="28">
        <f t="shared" si="38"/>
        <v>0</v>
      </c>
      <c r="M171" s="28">
        <f t="shared" ca="1" si="32"/>
        <v>2.8694337889027056E-4</v>
      </c>
      <c r="N171" s="28">
        <f t="shared" ca="1" si="39"/>
        <v>0</v>
      </c>
      <c r="O171" s="11">
        <f t="shared" ca="1" si="40"/>
        <v>0</v>
      </c>
      <c r="P171" s="28">
        <f t="shared" ca="1" si="41"/>
        <v>0</v>
      </c>
      <c r="Q171" s="28">
        <f t="shared" ca="1" si="42"/>
        <v>0</v>
      </c>
      <c r="R171">
        <f t="shared" ca="1" si="33"/>
        <v>-2.8694337889027056E-4</v>
      </c>
    </row>
    <row r="172" spans="1:18" x14ac:dyDescent="0.2">
      <c r="A172" s="117"/>
      <c r="B172" s="117"/>
      <c r="C172" s="117"/>
      <c r="D172" s="119">
        <f t="shared" si="30"/>
        <v>0</v>
      </c>
      <c r="E172" s="119">
        <f t="shared" si="30"/>
        <v>0</v>
      </c>
      <c r="F172" s="28">
        <f t="shared" si="31"/>
        <v>0</v>
      </c>
      <c r="G172" s="28">
        <f t="shared" si="31"/>
        <v>0</v>
      </c>
      <c r="H172" s="28">
        <f t="shared" si="34"/>
        <v>0</v>
      </c>
      <c r="I172" s="28">
        <f t="shared" si="35"/>
        <v>0</v>
      </c>
      <c r="J172" s="28">
        <f t="shared" si="36"/>
        <v>0</v>
      </c>
      <c r="K172" s="28">
        <f t="shared" si="37"/>
        <v>0</v>
      </c>
      <c r="L172" s="28">
        <f t="shared" si="38"/>
        <v>0</v>
      </c>
      <c r="M172" s="28">
        <f t="shared" ca="1" si="32"/>
        <v>2.8694337889027056E-4</v>
      </c>
      <c r="N172" s="28">
        <f t="shared" ca="1" si="39"/>
        <v>0</v>
      </c>
      <c r="O172" s="11">
        <f t="shared" ca="1" si="40"/>
        <v>0</v>
      </c>
      <c r="P172" s="28">
        <f t="shared" ca="1" si="41"/>
        <v>0</v>
      </c>
      <c r="Q172" s="28">
        <f t="shared" ca="1" si="42"/>
        <v>0</v>
      </c>
      <c r="R172">
        <f t="shared" ca="1" si="33"/>
        <v>-2.8694337889027056E-4</v>
      </c>
    </row>
    <row r="173" spans="1:18" x14ac:dyDescent="0.2">
      <c r="A173" s="117"/>
      <c r="B173" s="117"/>
      <c r="C173" s="117"/>
      <c r="D173" s="119">
        <f t="shared" si="30"/>
        <v>0</v>
      </c>
      <c r="E173" s="119">
        <f t="shared" si="30"/>
        <v>0</v>
      </c>
      <c r="F173" s="28">
        <f t="shared" si="31"/>
        <v>0</v>
      </c>
      <c r="G173" s="28">
        <f t="shared" si="31"/>
        <v>0</v>
      </c>
      <c r="H173" s="28">
        <f t="shared" si="34"/>
        <v>0</v>
      </c>
      <c r="I173" s="28">
        <f t="shared" si="35"/>
        <v>0</v>
      </c>
      <c r="J173" s="28">
        <f t="shared" si="36"/>
        <v>0</v>
      </c>
      <c r="K173" s="28">
        <f t="shared" si="37"/>
        <v>0</v>
      </c>
      <c r="L173" s="28">
        <f t="shared" si="38"/>
        <v>0</v>
      </c>
      <c r="M173" s="28">
        <f t="shared" ca="1" si="32"/>
        <v>2.8694337889027056E-4</v>
      </c>
      <c r="N173" s="28">
        <f t="shared" ca="1" si="39"/>
        <v>0</v>
      </c>
      <c r="O173" s="11">
        <f t="shared" ca="1" si="40"/>
        <v>0</v>
      </c>
      <c r="P173" s="28">
        <f t="shared" ca="1" si="41"/>
        <v>0</v>
      </c>
      <c r="Q173" s="28">
        <f t="shared" ca="1" si="42"/>
        <v>0</v>
      </c>
      <c r="R173">
        <f t="shared" ca="1" si="33"/>
        <v>-2.8694337889027056E-4</v>
      </c>
    </row>
    <row r="174" spans="1:18" x14ac:dyDescent="0.2">
      <c r="A174" s="117"/>
      <c r="B174" s="117"/>
      <c r="C174" s="117"/>
      <c r="D174" s="119">
        <f t="shared" si="30"/>
        <v>0</v>
      </c>
      <c r="E174" s="119">
        <f t="shared" si="30"/>
        <v>0</v>
      </c>
      <c r="F174" s="28">
        <f t="shared" si="31"/>
        <v>0</v>
      </c>
      <c r="G174" s="28">
        <f t="shared" si="31"/>
        <v>0</v>
      </c>
      <c r="H174" s="28">
        <f t="shared" si="34"/>
        <v>0</v>
      </c>
      <c r="I174" s="28">
        <f t="shared" si="35"/>
        <v>0</v>
      </c>
      <c r="J174" s="28">
        <f t="shared" si="36"/>
        <v>0</v>
      </c>
      <c r="K174" s="28">
        <f t="shared" si="37"/>
        <v>0</v>
      </c>
      <c r="L174" s="28">
        <f t="shared" si="38"/>
        <v>0</v>
      </c>
      <c r="M174" s="28">
        <f t="shared" ca="1" si="32"/>
        <v>2.8694337889027056E-4</v>
      </c>
      <c r="N174" s="28">
        <f t="shared" ca="1" si="39"/>
        <v>0</v>
      </c>
      <c r="O174" s="11">
        <f t="shared" ca="1" si="40"/>
        <v>0</v>
      </c>
      <c r="P174" s="28">
        <f t="shared" ca="1" si="41"/>
        <v>0</v>
      </c>
      <c r="Q174" s="28">
        <f t="shared" ca="1" si="42"/>
        <v>0</v>
      </c>
      <c r="R174">
        <f t="shared" ca="1" si="33"/>
        <v>-2.8694337889027056E-4</v>
      </c>
    </row>
    <row r="175" spans="1:18" x14ac:dyDescent="0.2">
      <c r="A175" s="117"/>
      <c r="B175" s="117"/>
      <c r="C175" s="117"/>
      <c r="D175" s="119">
        <f t="shared" si="30"/>
        <v>0</v>
      </c>
      <c r="E175" s="119">
        <f t="shared" si="30"/>
        <v>0</v>
      </c>
      <c r="F175" s="28">
        <f t="shared" si="31"/>
        <v>0</v>
      </c>
      <c r="G175" s="28">
        <f t="shared" si="31"/>
        <v>0</v>
      </c>
      <c r="H175" s="28">
        <f t="shared" si="34"/>
        <v>0</v>
      </c>
      <c r="I175" s="28">
        <f t="shared" si="35"/>
        <v>0</v>
      </c>
      <c r="J175" s="28">
        <f t="shared" si="36"/>
        <v>0</v>
      </c>
      <c r="K175" s="28">
        <f t="shared" si="37"/>
        <v>0</v>
      </c>
      <c r="L175" s="28">
        <f t="shared" si="38"/>
        <v>0</v>
      </c>
      <c r="M175" s="28">
        <f t="shared" ca="1" si="32"/>
        <v>2.8694337889027056E-4</v>
      </c>
      <c r="N175" s="28">
        <f t="shared" ca="1" si="39"/>
        <v>0</v>
      </c>
      <c r="O175" s="11">
        <f t="shared" ca="1" si="40"/>
        <v>0</v>
      </c>
      <c r="P175" s="28">
        <f t="shared" ca="1" si="41"/>
        <v>0</v>
      </c>
      <c r="Q175" s="28">
        <f t="shared" ca="1" si="42"/>
        <v>0</v>
      </c>
      <c r="R175">
        <f t="shared" ca="1" si="33"/>
        <v>-2.8694337889027056E-4</v>
      </c>
    </row>
    <row r="176" spans="1:18" x14ac:dyDescent="0.2">
      <c r="A176" s="117"/>
      <c r="B176" s="117"/>
      <c r="C176" s="117"/>
      <c r="D176" s="119">
        <f t="shared" si="30"/>
        <v>0</v>
      </c>
      <c r="E176" s="119">
        <f t="shared" si="30"/>
        <v>0</v>
      </c>
      <c r="F176" s="28">
        <f t="shared" si="31"/>
        <v>0</v>
      </c>
      <c r="G176" s="28">
        <f t="shared" si="31"/>
        <v>0</v>
      </c>
      <c r="H176" s="28">
        <f t="shared" si="34"/>
        <v>0</v>
      </c>
      <c r="I176" s="28">
        <f t="shared" si="35"/>
        <v>0</v>
      </c>
      <c r="J176" s="28">
        <f t="shared" si="36"/>
        <v>0</v>
      </c>
      <c r="K176" s="28">
        <f t="shared" si="37"/>
        <v>0</v>
      </c>
      <c r="L176" s="28">
        <f t="shared" si="38"/>
        <v>0</v>
      </c>
      <c r="M176" s="28">
        <f t="shared" ca="1" si="32"/>
        <v>2.8694337889027056E-4</v>
      </c>
      <c r="N176" s="28">
        <f t="shared" ca="1" si="39"/>
        <v>0</v>
      </c>
      <c r="O176" s="11">
        <f t="shared" ca="1" si="40"/>
        <v>0</v>
      </c>
      <c r="P176" s="28">
        <f t="shared" ca="1" si="41"/>
        <v>0</v>
      </c>
      <c r="Q176" s="28">
        <f t="shared" ca="1" si="42"/>
        <v>0</v>
      </c>
      <c r="R176">
        <f t="shared" ca="1" si="33"/>
        <v>-2.8694337889027056E-4</v>
      </c>
    </row>
    <row r="177" spans="1:18" x14ac:dyDescent="0.2">
      <c r="A177" s="117"/>
      <c r="B177" s="117"/>
      <c r="C177" s="117"/>
      <c r="D177" s="119">
        <f t="shared" si="30"/>
        <v>0</v>
      </c>
      <c r="E177" s="119">
        <f t="shared" si="30"/>
        <v>0</v>
      </c>
      <c r="F177" s="28">
        <f t="shared" si="31"/>
        <v>0</v>
      </c>
      <c r="G177" s="28">
        <f t="shared" si="31"/>
        <v>0</v>
      </c>
      <c r="H177" s="28">
        <f t="shared" si="34"/>
        <v>0</v>
      </c>
      <c r="I177" s="28">
        <f t="shared" si="35"/>
        <v>0</v>
      </c>
      <c r="J177" s="28">
        <f t="shared" si="36"/>
        <v>0</v>
      </c>
      <c r="K177" s="28">
        <f t="shared" si="37"/>
        <v>0</v>
      </c>
      <c r="L177" s="28">
        <f t="shared" si="38"/>
        <v>0</v>
      </c>
      <c r="M177" s="28">
        <f t="shared" ca="1" si="32"/>
        <v>2.8694337889027056E-4</v>
      </c>
      <c r="N177" s="28">
        <f t="shared" ca="1" si="39"/>
        <v>0</v>
      </c>
      <c r="O177" s="11">
        <f t="shared" ca="1" si="40"/>
        <v>0</v>
      </c>
      <c r="P177" s="28">
        <f t="shared" ca="1" si="41"/>
        <v>0</v>
      </c>
      <c r="Q177" s="28">
        <f t="shared" ca="1" si="42"/>
        <v>0</v>
      </c>
      <c r="R177">
        <f t="shared" ca="1" si="33"/>
        <v>-2.8694337889027056E-4</v>
      </c>
    </row>
    <row r="178" spans="1:18" x14ac:dyDescent="0.2">
      <c r="A178" s="117"/>
      <c r="B178" s="117"/>
      <c r="C178" s="117"/>
      <c r="D178" s="119">
        <f t="shared" si="30"/>
        <v>0</v>
      </c>
      <c r="E178" s="119">
        <f t="shared" si="30"/>
        <v>0</v>
      </c>
      <c r="F178" s="28">
        <f t="shared" si="31"/>
        <v>0</v>
      </c>
      <c r="G178" s="28">
        <f t="shared" si="31"/>
        <v>0</v>
      </c>
      <c r="H178" s="28">
        <f t="shared" si="34"/>
        <v>0</v>
      </c>
      <c r="I178" s="28">
        <f t="shared" si="35"/>
        <v>0</v>
      </c>
      <c r="J178" s="28">
        <f t="shared" si="36"/>
        <v>0</v>
      </c>
      <c r="K178" s="28">
        <f t="shared" si="37"/>
        <v>0</v>
      </c>
      <c r="L178" s="28">
        <f t="shared" si="38"/>
        <v>0</v>
      </c>
      <c r="M178" s="28">
        <f t="shared" ca="1" si="32"/>
        <v>2.8694337889027056E-4</v>
      </c>
      <c r="N178" s="28">
        <f t="shared" ca="1" si="39"/>
        <v>0</v>
      </c>
      <c r="O178" s="11">
        <f t="shared" ca="1" si="40"/>
        <v>0</v>
      </c>
      <c r="P178" s="28">
        <f t="shared" ca="1" si="41"/>
        <v>0</v>
      </c>
      <c r="Q178" s="28">
        <f t="shared" ca="1" si="42"/>
        <v>0</v>
      </c>
      <c r="R178">
        <f t="shared" ca="1" si="33"/>
        <v>-2.8694337889027056E-4</v>
      </c>
    </row>
    <row r="179" spans="1:18" x14ac:dyDescent="0.2">
      <c r="A179" s="117"/>
      <c r="B179" s="117"/>
      <c r="C179" s="117"/>
      <c r="D179" s="119">
        <f t="shared" si="30"/>
        <v>0</v>
      </c>
      <c r="E179" s="119">
        <f t="shared" si="30"/>
        <v>0</v>
      </c>
      <c r="F179" s="28">
        <f t="shared" si="31"/>
        <v>0</v>
      </c>
      <c r="G179" s="28">
        <f t="shared" si="31"/>
        <v>0</v>
      </c>
      <c r="H179" s="28">
        <f t="shared" si="34"/>
        <v>0</v>
      </c>
      <c r="I179" s="28">
        <f t="shared" si="35"/>
        <v>0</v>
      </c>
      <c r="J179" s="28">
        <f t="shared" si="36"/>
        <v>0</v>
      </c>
      <c r="K179" s="28">
        <f t="shared" si="37"/>
        <v>0</v>
      </c>
      <c r="L179" s="28">
        <f t="shared" si="38"/>
        <v>0</v>
      </c>
      <c r="M179" s="28">
        <f t="shared" ca="1" si="32"/>
        <v>2.8694337889027056E-4</v>
      </c>
      <c r="N179" s="28">
        <f t="shared" ca="1" si="39"/>
        <v>0</v>
      </c>
      <c r="O179" s="11">
        <f t="shared" ca="1" si="40"/>
        <v>0</v>
      </c>
      <c r="P179" s="28">
        <f t="shared" ca="1" si="41"/>
        <v>0</v>
      </c>
      <c r="Q179" s="28">
        <f t="shared" ca="1" si="42"/>
        <v>0</v>
      </c>
      <c r="R179">
        <f t="shared" ca="1" si="33"/>
        <v>-2.8694337889027056E-4</v>
      </c>
    </row>
    <row r="180" spans="1:18" x14ac:dyDescent="0.2">
      <c r="A180" s="117"/>
      <c r="B180" s="117"/>
      <c r="C180" s="117"/>
      <c r="D180" s="119">
        <f t="shared" si="30"/>
        <v>0</v>
      </c>
      <c r="E180" s="119">
        <f t="shared" si="30"/>
        <v>0</v>
      </c>
      <c r="F180" s="28">
        <f t="shared" si="31"/>
        <v>0</v>
      </c>
      <c r="G180" s="28">
        <f t="shared" si="31"/>
        <v>0</v>
      </c>
      <c r="H180" s="28">
        <f t="shared" si="34"/>
        <v>0</v>
      </c>
      <c r="I180" s="28">
        <f t="shared" si="35"/>
        <v>0</v>
      </c>
      <c r="J180" s="28">
        <f t="shared" si="36"/>
        <v>0</v>
      </c>
      <c r="K180" s="28">
        <f t="shared" si="37"/>
        <v>0</v>
      </c>
      <c r="L180" s="28">
        <f t="shared" si="38"/>
        <v>0</v>
      </c>
      <c r="M180" s="28">
        <f t="shared" ca="1" si="32"/>
        <v>2.8694337889027056E-4</v>
      </c>
      <c r="N180" s="28">
        <f t="shared" ca="1" si="39"/>
        <v>0</v>
      </c>
      <c r="O180" s="11">
        <f t="shared" ca="1" si="40"/>
        <v>0</v>
      </c>
      <c r="P180" s="28">
        <f t="shared" ca="1" si="41"/>
        <v>0</v>
      </c>
      <c r="Q180" s="28">
        <f t="shared" ca="1" si="42"/>
        <v>0</v>
      </c>
      <c r="R180">
        <f t="shared" ca="1" si="33"/>
        <v>-2.8694337889027056E-4</v>
      </c>
    </row>
    <row r="181" spans="1:18" x14ac:dyDescent="0.2">
      <c r="A181" s="117"/>
      <c r="B181" s="117"/>
      <c r="C181" s="117"/>
      <c r="D181" s="119">
        <f t="shared" si="30"/>
        <v>0</v>
      </c>
      <c r="E181" s="119">
        <f t="shared" si="30"/>
        <v>0</v>
      </c>
      <c r="F181" s="28">
        <f t="shared" si="31"/>
        <v>0</v>
      </c>
      <c r="G181" s="28">
        <f t="shared" si="31"/>
        <v>0</v>
      </c>
      <c r="H181" s="28">
        <f t="shared" si="34"/>
        <v>0</v>
      </c>
      <c r="I181" s="28">
        <f t="shared" si="35"/>
        <v>0</v>
      </c>
      <c r="J181" s="28">
        <f t="shared" si="36"/>
        <v>0</v>
      </c>
      <c r="K181" s="28">
        <f t="shared" si="37"/>
        <v>0</v>
      </c>
      <c r="L181" s="28">
        <f t="shared" si="38"/>
        <v>0</v>
      </c>
      <c r="M181" s="28">
        <f t="shared" ca="1" si="32"/>
        <v>2.8694337889027056E-4</v>
      </c>
      <c r="N181" s="28">
        <f t="shared" ca="1" si="39"/>
        <v>0</v>
      </c>
      <c r="O181" s="11">
        <f t="shared" ca="1" si="40"/>
        <v>0</v>
      </c>
      <c r="P181" s="28">
        <f t="shared" ca="1" si="41"/>
        <v>0</v>
      </c>
      <c r="Q181" s="28">
        <f t="shared" ca="1" si="42"/>
        <v>0</v>
      </c>
      <c r="R181">
        <f t="shared" ca="1" si="33"/>
        <v>-2.8694337889027056E-4</v>
      </c>
    </row>
    <row r="182" spans="1:18" x14ac:dyDescent="0.2">
      <c r="A182" s="117"/>
      <c r="B182" s="117"/>
      <c r="C182" s="117"/>
      <c r="D182" s="119">
        <f t="shared" si="30"/>
        <v>0</v>
      </c>
      <c r="E182" s="119">
        <f t="shared" si="30"/>
        <v>0</v>
      </c>
      <c r="F182" s="28">
        <f t="shared" si="31"/>
        <v>0</v>
      </c>
      <c r="G182" s="28">
        <f t="shared" si="31"/>
        <v>0</v>
      </c>
      <c r="H182" s="28">
        <f t="shared" si="34"/>
        <v>0</v>
      </c>
      <c r="I182" s="28">
        <f t="shared" si="35"/>
        <v>0</v>
      </c>
      <c r="J182" s="28">
        <f t="shared" si="36"/>
        <v>0</v>
      </c>
      <c r="K182" s="28">
        <f t="shared" si="37"/>
        <v>0</v>
      </c>
      <c r="L182" s="28">
        <f t="shared" si="38"/>
        <v>0</v>
      </c>
      <c r="M182" s="28">
        <f t="shared" ca="1" si="32"/>
        <v>2.8694337889027056E-4</v>
      </c>
      <c r="N182" s="28">
        <f t="shared" ca="1" si="39"/>
        <v>0</v>
      </c>
      <c r="O182" s="11">
        <f t="shared" ca="1" si="40"/>
        <v>0</v>
      </c>
      <c r="P182" s="28">
        <f t="shared" ca="1" si="41"/>
        <v>0</v>
      </c>
      <c r="Q182" s="28">
        <f t="shared" ca="1" si="42"/>
        <v>0</v>
      </c>
      <c r="R182">
        <f t="shared" ca="1" si="33"/>
        <v>-2.8694337889027056E-4</v>
      </c>
    </row>
    <row r="183" spans="1:18" x14ac:dyDescent="0.2">
      <c r="A183" s="117"/>
      <c r="B183" s="117"/>
      <c r="C183" s="117"/>
      <c r="D183" s="119">
        <f t="shared" si="30"/>
        <v>0</v>
      </c>
      <c r="E183" s="119">
        <f t="shared" si="30"/>
        <v>0</v>
      </c>
      <c r="F183" s="28">
        <f t="shared" si="31"/>
        <v>0</v>
      </c>
      <c r="G183" s="28">
        <f t="shared" si="31"/>
        <v>0</v>
      </c>
      <c r="H183" s="28">
        <f t="shared" si="34"/>
        <v>0</v>
      </c>
      <c r="I183" s="28">
        <f t="shared" si="35"/>
        <v>0</v>
      </c>
      <c r="J183" s="28">
        <f t="shared" si="36"/>
        <v>0</v>
      </c>
      <c r="K183" s="28">
        <f t="shared" si="37"/>
        <v>0</v>
      </c>
      <c r="L183" s="28">
        <f t="shared" si="38"/>
        <v>0</v>
      </c>
      <c r="M183" s="28">
        <f t="shared" ca="1" si="32"/>
        <v>2.8694337889027056E-4</v>
      </c>
      <c r="N183" s="28">
        <f t="shared" ca="1" si="39"/>
        <v>0</v>
      </c>
      <c r="O183" s="11">
        <f t="shared" ca="1" si="40"/>
        <v>0</v>
      </c>
      <c r="P183" s="28">
        <f t="shared" ca="1" si="41"/>
        <v>0</v>
      </c>
      <c r="Q183" s="28">
        <f t="shared" ca="1" si="42"/>
        <v>0</v>
      </c>
      <c r="R183">
        <f t="shared" ca="1" si="33"/>
        <v>-2.8694337889027056E-4</v>
      </c>
    </row>
    <row r="184" spans="1:18" x14ac:dyDescent="0.2">
      <c r="A184" s="117"/>
      <c r="B184" s="117"/>
      <c r="C184" s="117"/>
      <c r="D184" s="119">
        <f t="shared" si="30"/>
        <v>0</v>
      </c>
      <c r="E184" s="119">
        <f t="shared" si="30"/>
        <v>0</v>
      </c>
      <c r="F184" s="28">
        <f t="shared" si="31"/>
        <v>0</v>
      </c>
      <c r="G184" s="28">
        <f t="shared" si="31"/>
        <v>0</v>
      </c>
      <c r="H184" s="28">
        <f t="shared" si="34"/>
        <v>0</v>
      </c>
      <c r="I184" s="28">
        <f t="shared" si="35"/>
        <v>0</v>
      </c>
      <c r="J184" s="28">
        <f t="shared" si="36"/>
        <v>0</v>
      </c>
      <c r="K184" s="28">
        <f t="shared" si="37"/>
        <v>0</v>
      </c>
      <c r="L184" s="28">
        <f t="shared" si="38"/>
        <v>0</v>
      </c>
      <c r="M184" s="28">
        <f t="shared" ca="1" si="32"/>
        <v>2.8694337889027056E-4</v>
      </c>
      <c r="N184" s="28">
        <f t="shared" ca="1" si="39"/>
        <v>0</v>
      </c>
      <c r="O184" s="11">
        <f t="shared" ca="1" si="40"/>
        <v>0</v>
      </c>
      <c r="P184" s="28">
        <f t="shared" ca="1" si="41"/>
        <v>0</v>
      </c>
      <c r="Q184" s="28">
        <f t="shared" ca="1" si="42"/>
        <v>0</v>
      </c>
      <c r="R184">
        <f t="shared" ca="1" si="33"/>
        <v>-2.8694337889027056E-4</v>
      </c>
    </row>
    <row r="185" spans="1:18" x14ac:dyDescent="0.2">
      <c r="A185" s="117"/>
      <c r="B185" s="117"/>
      <c r="C185" s="117"/>
      <c r="D185" s="119">
        <f t="shared" si="30"/>
        <v>0</v>
      </c>
      <c r="E185" s="119">
        <f t="shared" si="30"/>
        <v>0</v>
      </c>
      <c r="F185" s="28">
        <f t="shared" si="31"/>
        <v>0</v>
      </c>
      <c r="G185" s="28">
        <f t="shared" si="31"/>
        <v>0</v>
      </c>
      <c r="H185" s="28">
        <f t="shared" si="34"/>
        <v>0</v>
      </c>
      <c r="I185" s="28">
        <f t="shared" si="35"/>
        <v>0</v>
      </c>
      <c r="J185" s="28">
        <f t="shared" si="36"/>
        <v>0</v>
      </c>
      <c r="K185" s="28">
        <f t="shared" si="37"/>
        <v>0</v>
      </c>
      <c r="L185" s="28">
        <f t="shared" si="38"/>
        <v>0</v>
      </c>
      <c r="M185" s="28">
        <f t="shared" ca="1" si="32"/>
        <v>2.8694337889027056E-4</v>
      </c>
      <c r="N185" s="28">
        <f t="shared" ca="1" si="39"/>
        <v>0</v>
      </c>
      <c r="O185" s="11">
        <f t="shared" ca="1" si="40"/>
        <v>0</v>
      </c>
      <c r="P185" s="28">
        <f t="shared" ca="1" si="41"/>
        <v>0</v>
      </c>
      <c r="Q185" s="28">
        <f t="shared" ca="1" si="42"/>
        <v>0</v>
      </c>
      <c r="R185">
        <f t="shared" ca="1" si="33"/>
        <v>-2.8694337889027056E-4</v>
      </c>
    </row>
    <row r="186" spans="1:18" x14ac:dyDescent="0.2">
      <c r="A186" s="117"/>
      <c r="B186" s="117"/>
      <c r="C186" s="117"/>
      <c r="D186" s="119">
        <f t="shared" si="30"/>
        <v>0</v>
      </c>
      <c r="E186" s="119">
        <f t="shared" si="30"/>
        <v>0</v>
      </c>
      <c r="F186" s="28">
        <f t="shared" si="31"/>
        <v>0</v>
      </c>
      <c r="G186" s="28">
        <f t="shared" si="31"/>
        <v>0</v>
      </c>
      <c r="H186" s="28">
        <f t="shared" si="34"/>
        <v>0</v>
      </c>
      <c r="I186" s="28">
        <f t="shared" si="35"/>
        <v>0</v>
      </c>
      <c r="J186" s="28">
        <f t="shared" si="36"/>
        <v>0</v>
      </c>
      <c r="K186" s="28">
        <f t="shared" si="37"/>
        <v>0</v>
      </c>
      <c r="L186" s="28">
        <f t="shared" si="38"/>
        <v>0</v>
      </c>
      <c r="M186" s="28">
        <f t="shared" ca="1" si="32"/>
        <v>2.8694337889027056E-4</v>
      </c>
      <c r="N186" s="28">
        <f t="shared" ca="1" si="39"/>
        <v>0</v>
      </c>
      <c r="O186" s="11">
        <f t="shared" ca="1" si="40"/>
        <v>0</v>
      </c>
      <c r="P186" s="28">
        <f t="shared" ca="1" si="41"/>
        <v>0</v>
      </c>
      <c r="Q186" s="28">
        <f t="shared" ca="1" si="42"/>
        <v>0</v>
      </c>
      <c r="R186">
        <f t="shared" ca="1" si="33"/>
        <v>-2.8694337889027056E-4</v>
      </c>
    </row>
    <row r="187" spans="1:18" x14ac:dyDescent="0.2">
      <c r="A187" s="117"/>
      <c r="B187" s="117"/>
      <c r="C187" s="117"/>
      <c r="D187" s="119">
        <f t="shared" si="30"/>
        <v>0</v>
      </c>
      <c r="E187" s="119">
        <f t="shared" si="30"/>
        <v>0</v>
      </c>
      <c r="F187" s="28">
        <f t="shared" si="31"/>
        <v>0</v>
      </c>
      <c r="G187" s="28">
        <f t="shared" si="31"/>
        <v>0</v>
      </c>
      <c r="H187" s="28">
        <f t="shared" si="34"/>
        <v>0</v>
      </c>
      <c r="I187" s="28">
        <f t="shared" si="35"/>
        <v>0</v>
      </c>
      <c r="J187" s="28">
        <f t="shared" si="36"/>
        <v>0</v>
      </c>
      <c r="K187" s="28">
        <f t="shared" si="37"/>
        <v>0</v>
      </c>
      <c r="L187" s="28">
        <f t="shared" si="38"/>
        <v>0</v>
      </c>
      <c r="M187" s="28">
        <f t="shared" ca="1" si="32"/>
        <v>2.8694337889027056E-4</v>
      </c>
      <c r="N187" s="28">
        <f t="shared" ca="1" si="39"/>
        <v>0</v>
      </c>
      <c r="O187" s="11">
        <f t="shared" ca="1" si="40"/>
        <v>0</v>
      </c>
      <c r="P187" s="28">
        <f t="shared" ca="1" si="41"/>
        <v>0</v>
      </c>
      <c r="Q187" s="28">
        <f t="shared" ca="1" si="42"/>
        <v>0</v>
      </c>
      <c r="R187">
        <f t="shared" ca="1" si="33"/>
        <v>-2.8694337889027056E-4</v>
      </c>
    </row>
    <row r="188" spans="1:18" x14ac:dyDescent="0.2">
      <c r="A188" s="117"/>
      <c r="B188" s="117"/>
      <c r="C188" s="117"/>
      <c r="D188" s="119">
        <f t="shared" si="30"/>
        <v>0</v>
      </c>
      <c r="E188" s="119">
        <f t="shared" si="30"/>
        <v>0</v>
      </c>
      <c r="F188" s="28">
        <f t="shared" si="31"/>
        <v>0</v>
      </c>
      <c r="G188" s="28">
        <f t="shared" si="31"/>
        <v>0</v>
      </c>
      <c r="H188" s="28">
        <f t="shared" si="34"/>
        <v>0</v>
      </c>
      <c r="I188" s="28">
        <f t="shared" si="35"/>
        <v>0</v>
      </c>
      <c r="J188" s="28">
        <f t="shared" si="36"/>
        <v>0</v>
      </c>
      <c r="K188" s="28">
        <f t="shared" si="37"/>
        <v>0</v>
      </c>
      <c r="L188" s="28">
        <f t="shared" si="38"/>
        <v>0</v>
      </c>
      <c r="M188" s="28">
        <f t="shared" ca="1" si="32"/>
        <v>2.8694337889027056E-4</v>
      </c>
      <c r="N188" s="28">
        <f t="shared" ca="1" si="39"/>
        <v>0</v>
      </c>
      <c r="O188" s="11">
        <f t="shared" ca="1" si="40"/>
        <v>0</v>
      </c>
      <c r="P188" s="28">
        <f t="shared" ca="1" si="41"/>
        <v>0</v>
      </c>
      <c r="Q188" s="28">
        <f t="shared" ca="1" si="42"/>
        <v>0</v>
      </c>
      <c r="R188">
        <f t="shared" ca="1" si="33"/>
        <v>-2.8694337889027056E-4</v>
      </c>
    </row>
    <row r="189" spans="1:18" x14ac:dyDescent="0.2">
      <c r="A189" s="117"/>
      <c r="B189" s="117"/>
      <c r="C189" s="117"/>
      <c r="D189" s="119">
        <f t="shared" si="30"/>
        <v>0</v>
      </c>
      <c r="E189" s="119">
        <f t="shared" si="30"/>
        <v>0</v>
      </c>
      <c r="F189" s="28">
        <f t="shared" si="31"/>
        <v>0</v>
      </c>
      <c r="G189" s="28">
        <f t="shared" si="31"/>
        <v>0</v>
      </c>
      <c r="H189" s="28">
        <f t="shared" si="34"/>
        <v>0</v>
      </c>
      <c r="I189" s="28">
        <f t="shared" si="35"/>
        <v>0</v>
      </c>
      <c r="J189" s="28">
        <f t="shared" si="36"/>
        <v>0</v>
      </c>
      <c r="K189" s="28">
        <f t="shared" si="37"/>
        <v>0</v>
      </c>
      <c r="L189" s="28">
        <f t="shared" si="38"/>
        <v>0</v>
      </c>
      <c r="M189" s="28">
        <f t="shared" ca="1" si="32"/>
        <v>2.8694337889027056E-4</v>
      </c>
      <c r="N189" s="28">
        <f t="shared" ca="1" si="39"/>
        <v>0</v>
      </c>
      <c r="O189" s="11">
        <f t="shared" ca="1" si="40"/>
        <v>0</v>
      </c>
      <c r="P189" s="28">
        <f t="shared" ca="1" si="41"/>
        <v>0</v>
      </c>
      <c r="Q189" s="28">
        <f t="shared" ca="1" si="42"/>
        <v>0</v>
      </c>
      <c r="R189">
        <f t="shared" ca="1" si="33"/>
        <v>-2.8694337889027056E-4</v>
      </c>
    </row>
    <row r="190" spans="1:18" x14ac:dyDescent="0.2">
      <c r="A190" s="117"/>
      <c r="B190" s="117"/>
      <c r="C190" s="117"/>
      <c r="D190" s="119">
        <f t="shared" si="30"/>
        <v>0</v>
      </c>
      <c r="E190" s="119">
        <f t="shared" si="30"/>
        <v>0</v>
      </c>
      <c r="F190" s="28">
        <f t="shared" si="31"/>
        <v>0</v>
      </c>
      <c r="G190" s="28">
        <f t="shared" si="31"/>
        <v>0</v>
      </c>
      <c r="H190" s="28">
        <f t="shared" si="34"/>
        <v>0</v>
      </c>
      <c r="I190" s="28">
        <f t="shared" si="35"/>
        <v>0</v>
      </c>
      <c r="J190" s="28">
        <f t="shared" si="36"/>
        <v>0</v>
      </c>
      <c r="K190" s="28">
        <f t="shared" si="37"/>
        <v>0</v>
      </c>
      <c r="L190" s="28">
        <f t="shared" si="38"/>
        <v>0</v>
      </c>
      <c r="M190" s="28">
        <f t="shared" ca="1" si="32"/>
        <v>2.8694337889027056E-4</v>
      </c>
      <c r="N190" s="28">
        <f t="shared" ca="1" si="39"/>
        <v>0</v>
      </c>
      <c r="O190" s="11">
        <f t="shared" ca="1" si="40"/>
        <v>0</v>
      </c>
      <c r="P190" s="28">
        <f t="shared" ca="1" si="41"/>
        <v>0</v>
      </c>
      <c r="Q190" s="28">
        <f t="shared" ca="1" si="42"/>
        <v>0</v>
      </c>
      <c r="R190">
        <f t="shared" ca="1" si="33"/>
        <v>-2.8694337889027056E-4</v>
      </c>
    </row>
    <row r="191" spans="1:18" x14ac:dyDescent="0.2">
      <c r="A191" s="117"/>
      <c r="B191" s="117"/>
      <c r="C191" s="117"/>
      <c r="D191" s="119">
        <f t="shared" si="30"/>
        <v>0</v>
      </c>
      <c r="E191" s="119">
        <f t="shared" si="30"/>
        <v>0</v>
      </c>
      <c r="F191" s="28">
        <f t="shared" si="31"/>
        <v>0</v>
      </c>
      <c r="G191" s="28">
        <f t="shared" si="31"/>
        <v>0</v>
      </c>
      <c r="H191" s="28">
        <f t="shared" si="34"/>
        <v>0</v>
      </c>
      <c r="I191" s="28">
        <f t="shared" si="35"/>
        <v>0</v>
      </c>
      <c r="J191" s="28">
        <f t="shared" si="36"/>
        <v>0</v>
      </c>
      <c r="K191" s="28">
        <f t="shared" si="37"/>
        <v>0</v>
      </c>
      <c r="L191" s="28">
        <f t="shared" si="38"/>
        <v>0</v>
      </c>
      <c r="M191" s="28">
        <f t="shared" ca="1" si="32"/>
        <v>2.8694337889027056E-4</v>
      </c>
      <c r="N191" s="28">
        <f t="shared" ca="1" si="39"/>
        <v>0</v>
      </c>
      <c r="O191" s="11">
        <f t="shared" ca="1" si="40"/>
        <v>0</v>
      </c>
      <c r="P191" s="28">
        <f t="shared" ca="1" si="41"/>
        <v>0</v>
      </c>
      <c r="Q191" s="28">
        <f t="shared" ca="1" si="42"/>
        <v>0</v>
      </c>
      <c r="R191">
        <f t="shared" ca="1" si="33"/>
        <v>-2.8694337889027056E-4</v>
      </c>
    </row>
    <row r="192" spans="1:18" x14ac:dyDescent="0.2">
      <c r="A192" s="117"/>
      <c r="B192" s="117"/>
      <c r="C192" s="117"/>
      <c r="D192" s="119">
        <f t="shared" si="30"/>
        <v>0</v>
      </c>
      <c r="E192" s="119">
        <f t="shared" si="30"/>
        <v>0</v>
      </c>
      <c r="F192" s="28">
        <f t="shared" si="31"/>
        <v>0</v>
      </c>
      <c r="G192" s="28">
        <f t="shared" si="31"/>
        <v>0</v>
      </c>
      <c r="H192" s="28">
        <f t="shared" si="34"/>
        <v>0</v>
      </c>
      <c r="I192" s="28">
        <f t="shared" si="35"/>
        <v>0</v>
      </c>
      <c r="J192" s="28">
        <f t="shared" si="36"/>
        <v>0</v>
      </c>
      <c r="K192" s="28">
        <f t="shared" si="37"/>
        <v>0</v>
      </c>
      <c r="L192" s="28">
        <f t="shared" si="38"/>
        <v>0</v>
      </c>
      <c r="M192" s="28">
        <f t="shared" ca="1" si="32"/>
        <v>2.8694337889027056E-4</v>
      </c>
      <c r="N192" s="28">
        <f t="shared" ca="1" si="39"/>
        <v>0</v>
      </c>
      <c r="O192" s="11">
        <f t="shared" ca="1" si="40"/>
        <v>0</v>
      </c>
      <c r="P192" s="28">
        <f t="shared" ca="1" si="41"/>
        <v>0</v>
      </c>
      <c r="Q192" s="28">
        <f t="shared" ca="1" si="42"/>
        <v>0</v>
      </c>
      <c r="R192">
        <f t="shared" ca="1" si="33"/>
        <v>-2.8694337889027056E-4</v>
      </c>
    </row>
    <row r="193" spans="1:18" x14ac:dyDescent="0.2">
      <c r="A193" s="117"/>
      <c r="B193" s="117"/>
      <c r="C193" s="117"/>
      <c r="D193" s="119">
        <f t="shared" si="30"/>
        <v>0</v>
      </c>
      <c r="E193" s="119">
        <f t="shared" si="30"/>
        <v>0</v>
      </c>
      <c r="F193" s="28">
        <f t="shared" si="31"/>
        <v>0</v>
      </c>
      <c r="G193" s="28">
        <f t="shared" si="31"/>
        <v>0</v>
      </c>
      <c r="H193" s="28">
        <f t="shared" si="34"/>
        <v>0</v>
      </c>
      <c r="I193" s="28">
        <f t="shared" si="35"/>
        <v>0</v>
      </c>
      <c r="J193" s="28">
        <f t="shared" si="36"/>
        <v>0</v>
      </c>
      <c r="K193" s="28">
        <f t="shared" si="37"/>
        <v>0</v>
      </c>
      <c r="L193" s="28">
        <f t="shared" si="38"/>
        <v>0</v>
      </c>
      <c r="M193" s="28">
        <f t="shared" ca="1" si="32"/>
        <v>2.8694337889027056E-4</v>
      </c>
      <c r="N193" s="28">
        <f t="shared" ca="1" si="39"/>
        <v>0</v>
      </c>
      <c r="O193" s="11">
        <f t="shared" ca="1" si="40"/>
        <v>0</v>
      </c>
      <c r="P193" s="28">
        <f t="shared" ca="1" si="41"/>
        <v>0</v>
      </c>
      <c r="Q193" s="28">
        <f t="shared" ca="1" si="42"/>
        <v>0</v>
      </c>
      <c r="R193">
        <f t="shared" ca="1" si="33"/>
        <v>-2.8694337889027056E-4</v>
      </c>
    </row>
    <row r="194" spans="1:18" x14ac:dyDescent="0.2">
      <c r="A194" s="117"/>
      <c r="B194" s="117"/>
      <c r="C194" s="117"/>
      <c r="D194" s="119">
        <f t="shared" si="30"/>
        <v>0</v>
      </c>
      <c r="E194" s="119">
        <f t="shared" si="30"/>
        <v>0</v>
      </c>
      <c r="F194" s="28">
        <f t="shared" si="31"/>
        <v>0</v>
      </c>
      <c r="G194" s="28">
        <f t="shared" si="31"/>
        <v>0</v>
      </c>
      <c r="H194" s="28">
        <f t="shared" si="34"/>
        <v>0</v>
      </c>
      <c r="I194" s="28">
        <f t="shared" si="35"/>
        <v>0</v>
      </c>
      <c r="J194" s="28">
        <f t="shared" si="36"/>
        <v>0</v>
      </c>
      <c r="K194" s="28">
        <f t="shared" si="37"/>
        <v>0</v>
      </c>
      <c r="L194" s="28">
        <f t="shared" si="38"/>
        <v>0</v>
      </c>
      <c r="M194" s="28">
        <f t="shared" ca="1" si="32"/>
        <v>2.8694337889027056E-4</v>
      </c>
      <c r="N194" s="28">
        <f t="shared" ca="1" si="39"/>
        <v>0</v>
      </c>
      <c r="O194" s="11">
        <f t="shared" ca="1" si="40"/>
        <v>0</v>
      </c>
      <c r="P194" s="28">
        <f t="shared" ca="1" si="41"/>
        <v>0</v>
      </c>
      <c r="Q194" s="28">
        <f t="shared" ca="1" si="42"/>
        <v>0</v>
      </c>
      <c r="R194">
        <f t="shared" ca="1" si="33"/>
        <v>-2.8694337889027056E-4</v>
      </c>
    </row>
    <row r="195" spans="1:18" x14ac:dyDescent="0.2">
      <c r="A195" s="117"/>
      <c r="B195" s="117"/>
      <c r="C195" s="117"/>
      <c r="D195" s="119">
        <f t="shared" si="30"/>
        <v>0</v>
      </c>
      <c r="E195" s="119">
        <f t="shared" si="30"/>
        <v>0</v>
      </c>
      <c r="F195" s="28">
        <f t="shared" si="31"/>
        <v>0</v>
      </c>
      <c r="G195" s="28">
        <f t="shared" si="31"/>
        <v>0</v>
      </c>
      <c r="H195" s="28">
        <f t="shared" si="34"/>
        <v>0</v>
      </c>
      <c r="I195" s="28">
        <f t="shared" si="35"/>
        <v>0</v>
      </c>
      <c r="J195" s="28">
        <f t="shared" si="36"/>
        <v>0</v>
      </c>
      <c r="K195" s="28">
        <f t="shared" si="37"/>
        <v>0</v>
      </c>
      <c r="L195" s="28">
        <f t="shared" si="38"/>
        <v>0</v>
      </c>
      <c r="M195" s="28">
        <f t="shared" ca="1" si="32"/>
        <v>2.8694337889027056E-4</v>
      </c>
      <c r="N195" s="28">
        <f t="shared" ca="1" si="39"/>
        <v>0</v>
      </c>
      <c r="O195" s="11">
        <f t="shared" ca="1" si="40"/>
        <v>0</v>
      </c>
      <c r="P195" s="28">
        <f t="shared" ca="1" si="41"/>
        <v>0</v>
      </c>
      <c r="Q195" s="28">
        <f t="shared" ca="1" si="42"/>
        <v>0</v>
      </c>
      <c r="R195">
        <f t="shared" ca="1" si="33"/>
        <v>-2.8694337889027056E-4</v>
      </c>
    </row>
    <row r="196" spans="1:18" x14ac:dyDescent="0.2">
      <c r="A196" s="117"/>
      <c r="B196" s="117"/>
      <c r="C196" s="117"/>
      <c r="D196" s="119">
        <f t="shared" si="30"/>
        <v>0</v>
      </c>
      <c r="E196" s="119">
        <f t="shared" si="30"/>
        <v>0</v>
      </c>
      <c r="F196" s="28">
        <f t="shared" si="31"/>
        <v>0</v>
      </c>
      <c r="G196" s="28">
        <f t="shared" si="31"/>
        <v>0</v>
      </c>
      <c r="H196" s="28">
        <f t="shared" si="34"/>
        <v>0</v>
      </c>
      <c r="I196" s="28">
        <f t="shared" si="35"/>
        <v>0</v>
      </c>
      <c r="J196" s="28">
        <f t="shared" si="36"/>
        <v>0</v>
      </c>
      <c r="K196" s="28">
        <f t="shared" si="37"/>
        <v>0</v>
      </c>
      <c r="L196" s="28">
        <f t="shared" si="38"/>
        <v>0</v>
      </c>
      <c r="M196" s="28">
        <f t="shared" ca="1" si="32"/>
        <v>2.8694337889027056E-4</v>
      </c>
      <c r="N196" s="28">
        <f t="shared" ca="1" si="39"/>
        <v>0</v>
      </c>
      <c r="O196" s="11">
        <f t="shared" ca="1" si="40"/>
        <v>0</v>
      </c>
      <c r="P196" s="28">
        <f t="shared" ca="1" si="41"/>
        <v>0</v>
      </c>
      <c r="Q196" s="28">
        <f t="shared" ca="1" si="42"/>
        <v>0</v>
      </c>
      <c r="R196">
        <f t="shared" ca="1" si="33"/>
        <v>-2.8694337889027056E-4</v>
      </c>
    </row>
    <row r="197" spans="1:18" x14ac:dyDescent="0.2">
      <c r="A197" s="117"/>
      <c r="B197" s="117"/>
      <c r="C197" s="117"/>
      <c r="D197" s="119">
        <f t="shared" si="30"/>
        <v>0</v>
      </c>
      <c r="E197" s="119">
        <f t="shared" si="30"/>
        <v>0</v>
      </c>
      <c r="F197" s="28">
        <f t="shared" si="31"/>
        <v>0</v>
      </c>
      <c r="G197" s="28">
        <f t="shared" si="31"/>
        <v>0</v>
      </c>
      <c r="H197" s="28">
        <f t="shared" si="34"/>
        <v>0</v>
      </c>
      <c r="I197" s="28">
        <f t="shared" si="35"/>
        <v>0</v>
      </c>
      <c r="J197" s="28">
        <f t="shared" si="36"/>
        <v>0</v>
      </c>
      <c r="K197" s="28">
        <f t="shared" si="37"/>
        <v>0</v>
      </c>
      <c r="L197" s="28">
        <f t="shared" si="38"/>
        <v>0</v>
      </c>
      <c r="M197" s="28">
        <f t="shared" ca="1" si="32"/>
        <v>2.8694337889027056E-4</v>
      </c>
      <c r="N197" s="28">
        <f t="shared" ca="1" si="39"/>
        <v>0</v>
      </c>
      <c r="O197" s="11">
        <f t="shared" ca="1" si="40"/>
        <v>0</v>
      </c>
      <c r="P197" s="28">
        <f t="shared" ca="1" si="41"/>
        <v>0</v>
      </c>
      <c r="Q197" s="28">
        <f t="shared" ca="1" si="42"/>
        <v>0</v>
      </c>
      <c r="R197">
        <f t="shared" ca="1" si="33"/>
        <v>-2.8694337889027056E-4</v>
      </c>
    </row>
    <row r="198" spans="1:18" x14ac:dyDescent="0.2">
      <c r="A198" s="117"/>
      <c r="B198" s="117"/>
      <c r="C198" s="117"/>
      <c r="D198" s="119">
        <f t="shared" si="30"/>
        <v>0</v>
      </c>
      <c r="E198" s="119">
        <f t="shared" si="30"/>
        <v>0</v>
      </c>
      <c r="F198" s="28">
        <f t="shared" si="31"/>
        <v>0</v>
      </c>
      <c r="G198" s="28">
        <f t="shared" si="31"/>
        <v>0</v>
      </c>
      <c r="H198" s="28">
        <f t="shared" si="34"/>
        <v>0</v>
      </c>
      <c r="I198" s="28">
        <f t="shared" si="35"/>
        <v>0</v>
      </c>
      <c r="J198" s="28">
        <f t="shared" si="36"/>
        <v>0</v>
      </c>
      <c r="K198" s="28">
        <f t="shared" si="37"/>
        <v>0</v>
      </c>
      <c r="L198" s="28">
        <f t="shared" si="38"/>
        <v>0</v>
      </c>
      <c r="M198" s="28">
        <f t="shared" ca="1" si="32"/>
        <v>2.8694337889027056E-4</v>
      </c>
      <c r="N198" s="28">
        <f t="shared" ca="1" si="39"/>
        <v>0</v>
      </c>
      <c r="O198" s="11">
        <f t="shared" ca="1" si="40"/>
        <v>0</v>
      </c>
      <c r="P198" s="28">
        <f t="shared" ca="1" si="41"/>
        <v>0</v>
      </c>
      <c r="Q198" s="28">
        <f t="shared" ca="1" si="42"/>
        <v>0</v>
      </c>
      <c r="R198">
        <f t="shared" ca="1" si="33"/>
        <v>-2.8694337889027056E-4</v>
      </c>
    </row>
    <row r="199" spans="1:18" x14ac:dyDescent="0.2">
      <c r="A199" s="117"/>
      <c r="B199" s="117"/>
      <c r="C199" s="117"/>
      <c r="D199" s="119">
        <f t="shared" si="30"/>
        <v>0</v>
      </c>
      <c r="E199" s="119">
        <f t="shared" si="30"/>
        <v>0</v>
      </c>
      <c r="F199" s="28">
        <f t="shared" si="31"/>
        <v>0</v>
      </c>
      <c r="G199" s="28">
        <f t="shared" si="31"/>
        <v>0</v>
      </c>
      <c r="H199" s="28">
        <f t="shared" si="34"/>
        <v>0</v>
      </c>
      <c r="I199" s="28">
        <f t="shared" si="35"/>
        <v>0</v>
      </c>
      <c r="J199" s="28">
        <f t="shared" si="36"/>
        <v>0</v>
      </c>
      <c r="K199" s="28">
        <f t="shared" si="37"/>
        <v>0</v>
      </c>
      <c r="L199" s="28">
        <f t="shared" si="38"/>
        <v>0</v>
      </c>
      <c r="M199" s="28">
        <f t="shared" ca="1" si="32"/>
        <v>2.8694337889027056E-4</v>
      </c>
      <c r="N199" s="28">
        <f t="shared" ca="1" si="39"/>
        <v>0</v>
      </c>
      <c r="O199" s="11">
        <f t="shared" ca="1" si="40"/>
        <v>0</v>
      </c>
      <c r="P199" s="28">
        <f t="shared" ca="1" si="41"/>
        <v>0</v>
      </c>
      <c r="Q199" s="28">
        <f t="shared" ca="1" si="42"/>
        <v>0</v>
      </c>
      <c r="R199">
        <f t="shared" ca="1" si="33"/>
        <v>-2.8694337889027056E-4</v>
      </c>
    </row>
    <row r="200" spans="1:18" x14ac:dyDescent="0.2">
      <c r="A200" s="117"/>
      <c r="B200" s="117"/>
      <c r="C200" s="117"/>
      <c r="D200" s="119">
        <f t="shared" si="30"/>
        <v>0</v>
      </c>
      <c r="E200" s="119">
        <f t="shared" si="30"/>
        <v>0</v>
      </c>
      <c r="F200" s="28">
        <f t="shared" si="31"/>
        <v>0</v>
      </c>
      <c r="G200" s="28">
        <f t="shared" si="31"/>
        <v>0</v>
      </c>
      <c r="H200" s="28">
        <f t="shared" si="34"/>
        <v>0</v>
      </c>
      <c r="I200" s="28">
        <f t="shared" si="35"/>
        <v>0</v>
      </c>
      <c r="J200" s="28">
        <f t="shared" si="36"/>
        <v>0</v>
      </c>
      <c r="K200" s="28">
        <f t="shared" si="37"/>
        <v>0</v>
      </c>
      <c r="L200" s="28">
        <f t="shared" si="38"/>
        <v>0</v>
      </c>
      <c r="M200" s="28">
        <f t="shared" ca="1" si="32"/>
        <v>2.8694337889027056E-4</v>
      </c>
      <c r="N200" s="28">
        <f t="shared" ca="1" si="39"/>
        <v>0</v>
      </c>
      <c r="O200" s="11">
        <f t="shared" ca="1" si="40"/>
        <v>0</v>
      </c>
      <c r="P200" s="28">
        <f t="shared" ca="1" si="41"/>
        <v>0</v>
      </c>
      <c r="Q200" s="28">
        <f t="shared" ca="1" si="42"/>
        <v>0</v>
      </c>
      <c r="R200">
        <f t="shared" ca="1" si="33"/>
        <v>-2.8694337889027056E-4</v>
      </c>
    </row>
    <row r="201" spans="1:18" x14ac:dyDescent="0.2">
      <c r="A201" s="117"/>
      <c r="B201" s="117"/>
      <c r="C201" s="117"/>
      <c r="D201" s="119">
        <f t="shared" si="30"/>
        <v>0</v>
      </c>
      <c r="E201" s="119">
        <f t="shared" si="30"/>
        <v>0</v>
      </c>
      <c r="F201" s="28">
        <f t="shared" si="31"/>
        <v>0</v>
      </c>
      <c r="G201" s="28">
        <f t="shared" si="31"/>
        <v>0</v>
      </c>
      <c r="H201" s="28">
        <f t="shared" si="34"/>
        <v>0</v>
      </c>
      <c r="I201" s="28">
        <f t="shared" si="35"/>
        <v>0</v>
      </c>
      <c r="J201" s="28">
        <f t="shared" si="36"/>
        <v>0</v>
      </c>
      <c r="K201" s="28">
        <f t="shared" si="37"/>
        <v>0</v>
      </c>
      <c r="L201" s="28">
        <f t="shared" si="38"/>
        <v>0</v>
      </c>
      <c r="M201" s="28">
        <f t="shared" ca="1" si="32"/>
        <v>2.8694337889027056E-4</v>
      </c>
      <c r="N201" s="28">
        <f t="shared" ca="1" si="39"/>
        <v>0</v>
      </c>
      <c r="O201" s="11">
        <f t="shared" ca="1" si="40"/>
        <v>0</v>
      </c>
      <c r="P201" s="28">
        <f t="shared" ca="1" si="41"/>
        <v>0</v>
      </c>
      <c r="Q201" s="28">
        <f t="shared" ca="1" si="42"/>
        <v>0</v>
      </c>
      <c r="R201">
        <f t="shared" ca="1" si="33"/>
        <v>-2.8694337889027056E-4</v>
      </c>
    </row>
    <row r="202" spans="1:18" x14ac:dyDescent="0.2">
      <c r="A202" s="117"/>
      <c r="B202" s="117"/>
      <c r="C202" s="117"/>
      <c r="D202" s="119">
        <f t="shared" si="30"/>
        <v>0</v>
      </c>
      <c r="E202" s="119">
        <f t="shared" si="30"/>
        <v>0</v>
      </c>
      <c r="F202" s="28">
        <f t="shared" si="31"/>
        <v>0</v>
      </c>
      <c r="G202" s="28">
        <f t="shared" si="31"/>
        <v>0</v>
      </c>
      <c r="H202" s="28">
        <f t="shared" si="34"/>
        <v>0</v>
      </c>
      <c r="I202" s="28">
        <f t="shared" si="35"/>
        <v>0</v>
      </c>
      <c r="J202" s="28">
        <f t="shared" si="36"/>
        <v>0</v>
      </c>
      <c r="K202" s="28">
        <f t="shared" si="37"/>
        <v>0</v>
      </c>
      <c r="L202" s="28">
        <f t="shared" si="38"/>
        <v>0</v>
      </c>
      <c r="M202" s="28">
        <f t="shared" ca="1" si="32"/>
        <v>2.8694337889027056E-4</v>
      </c>
      <c r="N202" s="28">
        <f t="shared" ca="1" si="39"/>
        <v>0</v>
      </c>
      <c r="O202" s="11">
        <f t="shared" ca="1" si="40"/>
        <v>0</v>
      </c>
      <c r="P202" s="28">
        <f t="shared" ca="1" si="41"/>
        <v>0</v>
      </c>
      <c r="Q202" s="28">
        <f t="shared" ca="1" si="42"/>
        <v>0</v>
      </c>
      <c r="R202">
        <f t="shared" ca="1" si="33"/>
        <v>-2.8694337889027056E-4</v>
      </c>
    </row>
    <row r="203" spans="1:18" x14ac:dyDescent="0.2">
      <c r="A203" s="117"/>
      <c r="B203" s="117"/>
      <c r="C203" s="117"/>
      <c r="D203" s="119">
        <f t="shared" si="30"/>
        <v>0</v>
      </c>
      <c r="E203" s="119">
        <f t="shared" si="30"/>
        <v>0</v>
      </c>
      <c r="F203" s="28">
        <f t="shared" si="31"/>
        <v>0</v>
      </c>
      <c r="G203" s="28">
        <f t="shared" si="31"/>
        <v>0</v>
      </c>
      <c r="H203" s="28">
        <f t="shared" si="34"/>
        <v>0</v>
      </c>
      <c r="I203" s="28">
        <f t="shared" si="35"/>
        <v>0</v>
      </c>
      <c r="J203" s="28">
        <f t="shared" si="36"/>
        <v>0</v>
      </c>
      <c r="K203" s="28">
        <f t="shared" si="37"/>
        <v>0</v>
      </c>
      <c r="L203" s="28">
        <f t="shared" si="38"/>
        <v>0</v>
      </c>
      <c r="M203" s="28">
        <f t="shared" ca="1" si="32"/>
        <v>2.8694337889027056E-4</v>
      </c>
      <c r="N203" s="28">
        <f t="shared" ca="1" si="39"/>
        <v>0</v>
      </c>
      <c r="O203" s="11">
        <f t="shared" ca="1" si="40"/>
        <v>0</v>
      </c>
      <c r="P203" s="28">
        <f t="shared" ca="1" si="41"/>
        <v>0</v>
      </c>
      <c r="Q203" s="28">
        <f t="shared" ca="1" si="42"/>
        <v>0</v>
      </c>
      <c r="R203">
        <f t="shared" ca="1" si="33"/>
        <v>-2.8694337889027056E-4</v>
      </c>
    </row>
    <row r="204" spans="1:18" x14ac:dyDescent="0.2">
      <c r="A204" s="117"/>
      <c r="B204" s="117"/>
      <c r="C204" s="117"/>
      <c r="D204" s="119">
        <f t="shared" si="30"/>
        <v>0</v>
      </c>
      <c r="E204" s="119">
        <f t="shared" si="30"/>
        <v>0</v>
      </c>
      <c r="F204" s="28">
        <f t="shared" si="31"/>
        <v>0</v>
      </c>
      <c r="G204" s="28">
        <f t="shared" si="31"/>
        <v>0</v>
      </c>
      <c r="H204" s="28">
        <f t="shared" si="34"/>
        <v>0</v>
      </c>
      <c r="I204" s="28">
        <f t="shared" si="35"/>
        <v>0</v>
      </c>
      <c r="J204" s="28">
        <f t="shared" si="36"/>
        <v>0</v>
      </c>
      <c r="K204" s="28">
        <f t="shared" si="37"/>
        <v>0</v>
      </c>
      <c r="L204" s="28">
        <f t="shared" si="38"/>
        <v>0</v>
      </c>
      <c r="M204" s="28">
        <f t="shared" ca="1" si="32"/>
        <v>2.8694337889027056E-4</v>
      </c>
      <c r="N204" s="28">
        <f t="shared" ca="1" si="39"/>
        <v>0</v>
      </c>
      <c r="O204" s="11">
        <f t="shared" ca="1" si="40"/>
        <v>0</v>
      </c>
      <c r="P204" s="28">
        <f t="shared" ca="1" si="41"/>
        <v>0</v>
      </c>
      <c r="Q204" s="28">
        <f t="shared" ca="1" si="42"/>
        <v>0</v>
      </c>
      <c r="R204">
        <f t="shared" ca="1" si="33"/>
        <v>-2.8694337889027056E-4</v>
      </c>
    </row>
    <row r="205" spans="1:18" x14ac:dyDescent="0.2">
      <c r="A205" s="117"/>
      <c r="B205" s="117"/>
      <c r="C205" s="117"/>
      <c r="D205" s="119">
        <f t="shared" si="30"/>
        <v>0</v>
      </c>
      <c r="E205" s="119">
        <f t="shared" si="30"/>
        <v>0</v>
      </c>
      <c r="F205" s="28">
        <f t="shared" si="31"/>
        <v>0</v>
      </c>
      <c r="G205" s="28">
        <f t="shared" si="31"/>
        <v>0</v>
      </c>
      <c r="H205" s="28">
        <f t="shared" si="34"/>
        <v>0</v>
      </c>
      <c r="I205" s="28">
        <f t="shared" si="35"/>
        <v>0</v>
      </c>
      <c r="J205" s="28">
        <f t="shared" si="36"/>
        <v>0</v>
      </c>
      <c r="K205" s="28">
        <f t="shared" si="37"/>
        <v>0</v>
      </c>
      <c r="L205" s="28">
        <f t="shared" si="38"/>
        <v>0</v>
      </c>
      <c r="M205" s="28">
        <f t="shared" ca="1" si="32"/>
        <v>2.8694337889027056E-4</v>
      </c>
      <c r="N205" s="28">
        <f t="shared" ca="1" si="39"/>
        <v>0</v>
      </c>
      <c r="O205" s="11">
        <f t="shared" ca="1" si="40"/>
        <v>0</v>
      </c>
      <c r="P205" s="28">
        <f t="shared" ca="1" si="41"/>
        <v>0</v>
      </c>
      <c r="Q205" s="28">
        <f t="shared" ca="1" si="42"/>
        <v>0</v>
      </c>
      <c r="R205">
        <f t="shared" ca="1" si="33"/>
        <v>-2.8694337889027056E-4</v>
      </c>
    </row>
    <row r="206" spans="1:18" x14ac:dyDescent="0.2">
      <c r="A206" s="117"/>
      <c r="B206" s="117"/>
      <c r="C206" s="117"/>
      <c r="D206" s="119">
        <f t="shared" si="30"/>
        <v>0</v>
      </c>
      <c r="E206" s="119">
        <f t="shared" si="30"/>
        <v>0</v>
      </c>
      <c r="F206" s="28">
        <f t="shared" si="31"/>
        <v>0</v>
      </c>
      <c r="G206" s="28">
        <f t="shared" si="31"/>
        <v>0</v>
      </c>
      <c r="H206" s="28">
        <f t="shared" si="34"/>
        <v>0</v>
      </c>
      <c r="I206" s="28">
        <f t="shared" si="35"/>
        <v>0</v>
      </c>
      <c r="J206" s="28">
        <f t="shared" si="36"/>
        <v>0</v>
      </c>
      <c r="K206" s="28">
        <f t="shared" si="37"/>
        <v>0</v>
      </c>
      <c r="L206" s="28">
        <f t="shared" si="38"/>
        <v>0</v>
      </c>
      <c r="M206" s="28">
        <f t="shared" ca="1" si="32"/>
        <v>2.8694337889027056E-4</v>
      </c>
      <c r="N206" s="28">
        <f t="shared" ca="1" si="39"/>
        <v>0</v>
      </c>
      <c r="O206" s="11">
        <f t="shared" ca="1" si="40"/>
        <v>0</v>
      </c>
      <c r="P206" s="28">
        <f t="shared" ca="1" si="41"/>
        <v>0</v>
      </c>
      <c r="Q206" s="28">
        <f t="shared" ca="1" si="42"/>
        <v>0</v>
      </c>
      <c r="R206">
        <f t="shared" ca="1" si="33"/>
        <v>-2.8694337889027056E-4</v>
      </c>
    </row>
    <row r="207" spans="1:18" x14ac:dyDescent="0.2">
      <c r="A207" s="117"/>
      <c r="B207" s="117"/>
      <c r="C207" s="117"/>
      <c r="D207" s="119">
        <f t="shared" si="30"/>
        <v>0</v>
      </c>
      <c r="E207" s="119">
        <f t="shared" si="30"/>
        <v>0</v>
      </c>
      <c r="F207" s="28">
        <f t="shared" si="31"/>
        <v>0</v>
      </c>
      <c r="G207" s="28">
        <f t="shared" si="31"/>
        <v>0</v>
      </c>
      <c r="H207" s="28">
        <f t="shared" si="34"/>
        <v>0</v>
      </c>
      <c r="I207" s="28">
        <f t="shared" si="35"/>
        <v>0</v>
      </c>
      <c r="J207" s="28">
        <f t="shared" si="36"/>
        <v>0</v>
      </c>
      <c r="K207" s="28">
        <f t="shared" si="37"/>
        <v>0</v>
      </c>
      <c r="L207" s="28">
        <f t="shared" si="38"/>
        <v>0</v>
      </c>
      <c r="M207" s="28">
        <f t="shared" ca="1" si="32"/>
        <v>2.8694337889027056E-4</v>
      </c>
      <c r="N207" s="28">
        <f t="shared" ca="1" si="39"/>
        <v>0</v>
      </c>
      <c r="O207" s="11">
        <f t="shared" ca="1" si="40"/>
        <v>0</v>
      </c>
      <c r="P207" s="28">
        <f t="shared" ca="1" si="41"/>
        <v>0</v>
      </c>
      <c r="Q207" s="28">
        <f t="shared" ca="1" si="42"/>
        <v>0</v>
      </c>
      <c r="R207">
        <f t="shared" ca="1" si="33"/>
        <v>-2.8694337889027056E-4</v>
      </c>
    </row>
    <row r="208" spans="1:18" x14ac:dyDescent="0.2">
      <c r="A208" s="117"/>
      <c r="B208" s="117"/>
      <c r="C208" s="117"/>
      <c r="D208" s="119">
        <f t="shared" si="30"/>
        <v>0</v>
      </c>
      <c r="E208" s="119">
        <f t="shared" si="30"/>
        <v>0</v>
      </c>
      <c r="F208" s="28">
        <f t="shared" si="31"/>
        <v>0</v>
      </c>
      <c r="G208" s="28">
        <f t="shared" si="31"/>
        <v>0</v>
      </c>
      <c r="H208" s="28">
        <f t="shared" si="34"/>
        <v>0</v>
      </c>
      <c r="I208" s="28">
        <f t="shared" si="35"/>
        <v>0</v>
      </c>
      <c r="J208" s="28">
        <f t="shared" si="36"/>
        <v>0</v>
      </c>
      <c r="K208" s="28">
        <f t="shared" si="37"/>
        <v>0</v>
      </c>
      <c r="L208" s="28">
        <f t="shared" si="38"/>
        <v>0</v>
      </c>
      <c r="M208" s="28">
        <f t="shared" ca="1" si="32"/>
        <v>2.8694337889027056E-4</v>
      </c>
      <c r="N208" s="28">
        <f t="shared" ca="1" si="39"/>
        <v>0</v>
      </c>
      <c r="O208" s="11">
        <f t="shared" ca="1" si="40"/>
        <v>0</v>
      </c>
      <c r="P208" s="28">
        <f t="shared" ca="1" si="41"/>
        <v>0</v>
      </c>
      <c r="Q208" s="28">
        <f t="shared" ca="1" si="42"/>
        <v>0</v>
      </c>
      <c r="R208">
        <f t="shared" ca="1" si="33"/>
        <v>-2.8694337889027056E-4</v>
      </c>
    </row>
    <row r="209" spans="1:18" x14ac:dyDescent="0.2">
      <c r="A209" s="117"/>
      <c r="B209" s="117"/>
      <c r="C209" s="117"/>
      <c r="D209" s="119">
        <f t="shared" ref="D209:E272" si="43">A209/A$18</f>
        <v>0</v>
      </c>
      <c r="E209" s="119">
        <f t="shared" si="43"/>
        <v>0</v>
      </c>
      <c r="F209" s="28">
        <f t="shared" ref="F209:G272" si="44">$C209*D209</f>
        <v>0</v>
      </c>
      <c r="G209" s="28">
        <f t="shared" si="44"/>
        <v>0</v>
      </c>
      <c r="H209" s="28">
        <f t="shared" si="34"/>
        <v>0</v>
      </c>
      <c r="I209" s="28">
        <f t="shared" si="35"/>
        <v>0</v>
      </c>
      <c r="J209" s="28">
        <f t="shared" si="36"/>
        <v>0</v>
      </c>
      <c r="K209" s="28">
        <f t="shared" si="37"/>
        <v>0</v>
      </c>
      <c r="L209" s="28">
        <f t="shared" si="38"/>
        <v>0</v>
      </c>
      <c r="M209" s="28">
        <f t="shared" ca="1" si="32"/>
        <v>2.8694337889027056E-4</v>
      </c>
      <c r="N209" s="28">
        <f t="shared" ca="1" si="39"/>
        <v>0</v>
      </c>
      <c r="O209" s="11">
        <f t="shared" ca="1" si="40"/>
        <v>0</v>
      </c>
      <c r="P209" s="28">
        <f t="shared" ca="1" si="41"/>
        <v>0</v>
      </c>
      <c r="Q209" s="28">
        <f t="shared" ca="1" si="42"/>
        <v>0</v>
      </c>
      <c r="R209">
        <f t="shared" ca="1" si="33"/>
        <v>-2.8694337889027056E-4</v>
      </c>
    </row>
    <row r="210" spans="1:18" x14ac:dyDescent="0.2">
      <c r="A210" s="117"/>
      <c r="B210" s="117"/>
      <c r="C210" s="117"/>
      <c r="D210" s="119">
        <f t="shared" si="43"/>
        <v>0</v>
      </c>
      <c r="E210" s="119">
        <f t="shared" si="43"/>
        <v>0</v>
      </c>
      <c r="F210" s="28">
        <f t="shared" si="44"/>
        <v>0</v>
      </c>
      <c r="G210" s="28">
        <f t="shared" si="44"/>
        <v>0</v>
      </c>
      <c r="H210" s="28">
        <f t="shared" si="34"/>
        <v>0</v>
      </c>
      <c r="I210" s="28">
        <f t="shared" si="35"/>
        <v>0</v>
      </c>
      <c r="J210" s="28">
        <f t="shared" si="36"/>
        <v>0</v>
      </c>
      <c r="K210" s="28">
        <f t="shared" si="37"/>
        <v>0</v>
      </c>
      <c r="L210" s="28">
        <f t="shared" si="38"/>
        <v>0</v>
      </c>
      <c r="M210" s="28">
        <f t="shared" ca="1" si="32"/>
        <v>2.8694337889027056E-4</v>
      </c>
      <c r="N210" s="28">
        <f t="shared" ca="1" si="39"/>
        <v>0</v>
      </c>
      <c r="O210" s="11">
        <f t="shared" ca="1" si="40"/>
        <v>0</v>
      </c>
      <c r="P210" s="28">
        <f t="shared" ca="1" si="41"/>
        <v>0</v>
      </c>
      <c r="Q210" s="28">
        <f t="shared" ca="1" si="42"/>
        <v>0</v>
      </c>
      <c r="R210">
        <f t="shared" ca="1" si="33"/>
        <v>-2.8694337889027056E-4</v>
      </c>
    </row>
    <row r="211" spans="1:18" x14ac:dyDescent="0.2">
      <c r="A211" s="117"/>
      <c r="B211" s="117"/>
      <c r="C211" s="117"/>
      <c r="D211" s="119">
        <f t="shared" si="43"/>
        <v>0</v>
      </c>
      <c r="E211" s="119">
        <f t="shared" si="43"/>
        <v>0</v>
      </c>
      <c r="F211" s="28">
        <f t="shared" si="44"/>
        <v>0</v>
      </c>
      <c r="G211" s="28">
        <f t="shared" si="44"/>
        <v>0</v>
      </c>
      <c r="H211" s="28">
        <f t="shared" si="34"/>
        <v>0</v>
      </c>
      <c r="I211" s="28">
        <f t="shared" si="35"/>
        <v>0</v>
      </c>
      <c r="J211" s="28">
        <f t="shared" si="36"/>
        <v>0</v>
      </c>
      <c r="K211" s="28">
        <f t="shared" si="37"/>
        <v>0</v>
      </c>
      <c r="L211" s="28">
        <f t="shared" si="38"/>
        <v>0</v>
      </c>
      <c r="M211" s="28">
        <f t="shared" ca="1" si="32"/>
        <v>2.8694337889027056E-4</v>
      </c>
      <c r="N211" s="28">
        <f t="shared" ca="1" si="39"/>
        <v>0</v>
      </c>
      <c r="O211" s="11">
        <f t="shared" ca="1" si="40"/>
        <v>0</v>
      </c>
      <c r="P211" s="28">
        <f t="shared" ca="1" si="41"/>
        <v>0</v>
      </c>
      <c r="Q211" s="28">
        <f t="shared" ca="1" si="42"/>
        <v>0</v>
      </c>
      <c r="R211">
        <f t="shared" ca="1" si="33"/>
        <v>-2.8694337889027056E-4</v>
      </c>
    </row>
    <row r="212" spans="1:18" x14ac:dyDescent="0.2">
      <c r="A212" s="117"/>
      <c r="B212" s="117"/>
      <c r="C212" s="117"/>
      <c r="D212" s="119">
        <f t="shared" si="43"/>
        <v>0</v>
      </c>
      <c r="E212" s="119">
        <f t="shared" si="43"/>
        <v>0</v>
      </c>
      <c r="F212" s="28">
        <f t="shared" si="44"/>
        <v>0</v>
      </c>
      <c r="G212" s="28">
        <f t="shared" si="44"/>
        <v>0</v>
      </c>
      <c r="H212" s="28">
        <f t="shared" si="34"/>
        <v>0</v>
      </c>
      <c r="I212" s="28">
        <f t="shared" si="35"/>
        <v>0</v>
      </c>
      <c r="J212" s="28">
        <f t="shared" si="36"/>
        <v>0</v>
      </c>
      <c r="K212" s="28">
        <f t="shared" si="37"/>
        <v>0</v>
      </c>
      <c r="L212" s="28">
        <f t="shared" si="38"/>
        <v>0</v>
      </c>
      <c r="M212" s="28">
        <f t="shared" ca="1" si="32"/>
        <v>2.8694337889027056E-4</v>
      </c>
      <c r="N212" s="28">
        <f t="shared" ca="1" si="39"/>
        <v>0</v>
      </c>
      <c r="O212" s="11">
        <f t="shared" ca="1" si="40"/>
        <v>0</v>
      </c>
      <c r="P212" s="28">
        <f t="shared" ca="1" si="41"/>
        <v>0</v>
      </c>
      <c r="Q212" s="28">
        <f t="shared" ca="1" si="42"/>
        <v>0</v>
      </c>
      <c r="R212">
        <f t="shared" ca="1" si="33"/>
        <v>-2.8694337889027056E-4</v>
      </c>
    </row>
    <row r="213" spans="1:18" x14ac:dyDescent="0.2">
      <c r="A213" s="117"/>
      <c r="B213" s="117"/>
      <c r="C213" s="117"/>
      <c r="D213" s="119">
        <f t="shared" si="43"/>
        <v>0</v>
      </c>
      <c r="E213" s="119">
        <f t="shared" si="43"/>
        <v>0</v>
      </c>
      <c r="F213" s="28">
        <f t="shared" si="44"/>
        <v>0</v>
      </c>
      <c r="G213" s="28">
        <f t="shared" si="44"/>
        <v>0</v>
      </c>
      <c r="H213" s="28">
        <f t="shared" si="34"/>
        <v>0</v>
      </c>
      <c r="I213" s="28">
        <f t="shared" si="35"/>
        <v>0</v>
      </c>
      <c r="J213" s="28">
        <f t="shared" si="36"/>
        <v>0</v>
      </c>
      <c r="K213" s="28">
        <f t="shared" si="37"/>
        <v>0</v>
      </c>
      <c r="L213" s="28">
        <f t="shared" si="38"/>
        <v>0</v>
      </c>
      <c r="M213" s="28">
        <f t="shared" ref="M213:M276" ca="1" si="45">+E$4+E$5*D213+E$6*D213^2</f>
        <v>2.8694337889027056E-4</v>
      </c>
      <c r="N213" s="28">
        <f t="shared" ca="1" si="39"/>
        <v>0</v>
      </c>
      <c r="O213" s="11">
        <f t="shared" ca="1" si="40"/>
        <v>0</v>
      </c>
      <c r="P213" s="28">
        <f t="shared" ca="1" si="41"/>
        <v>0</v>
      </c>
      <c r="Q213" s="28">
        <f t="shared" ca="1" si="42"/>
        <v>0</v>
      </c>
      <c r="R213">
        <f t="shared" ref="R213:R276" ca="1" si="46">+E213-M213</f>
        <v>-2.8694337889027056E-4</v>
      </c>
    </row>
    <row r="214" spans="1:18" x14ac:dyDescent="0.2">
      <c r="A214" s="117"/>
      <c r="B214" s="117"/>
      <c r="C214" s="117"/>
      <c r="D214" s="119">
        <f t="shared" si="43"/>
        <v>0</v>
      </c>
      <c r="E214" s="119">
        <f t="shared" si="43"/>
        <v>0</v>
      </c>
      <c r="F214" s="28">
        <f t="shared" si="44"/>
        <v>0</v>
      </c>
      <c r="G214" s="28">
        <f t="shared" si="44"/>
        <v>0</v>
      </c>
      <c r="H214" s="28">
        <f t="shared" ref="H214:H277" si="47">C214*D214*D214</f>
        <v>0</v>
      </c>
      <c r="I214" s="28">
        <f t="shared" ref="I214:I277" si="48">C214*D214*D214*D214</f>
        <v>0</v>
      </c>
      <c r="J214" s="28">
        <f t="shared" ref="J214:J277" si="49">C214*D214*D214*D214*D214</f>
        <v>0</v>
      </c>
      <c r="K214" s="28">
        <f t="shared" ref="K214:K277" si="50">C214*E214*D214</f>
        <v>0</v>
      </c>
      <c r="L214" s="28">
        <f t="shared" ref="L214:L277" si="51">C214*E214*D214*D214</f>
        <v>0</v>
      </c>
      <c r="M214" s="28">
        <f t="shared" ca="1" si="45"/>
        <v>2.8694337889027056E-4</v>
      </c>
      <c r="N214" s="28">
        <f t="shared" ref="N214:N277" ca="1" si="52">C214*(M214-E214)^2</f>
        <v>0</v>
      </c>
      <c r="O214" s="11">
        <f t="shared" ref="O214:O277" ca="1" si="53">(C214*O$1-O$2*F214+O$3*H214)^2</f>
        <v>0</v>
      </c>
      <c r="P214" s="28">
        <f t="shared" ref="P214:P277" ca="1" si="54">(-C214*O$2+O$4*F214-O$5*H214)^2</f>
        <v>0</v>
      </c>
      <c r="Q214" s="28">
        <f t="shared" ref="Q214:Q277" ca="1" si="55">+(C214*O$3-F214*O$5+H214*O$6)^2</f>
        <v>0</v>
      </c>
      <c r="R214">
        <f t="shared" ca="1" si="46"/>
        <v>-2.8694337889027056E-4</v>
      </c>
    </row>
    <row r="215" spans="1:18" x14ac:dyDescent="0.2">
      <c r="A215" s="117"/>
      <c r="B215" s="117"/>
      <c r="C215" s="117"/>
      <c r="D215" s="119">
        <f t="shared" si="43"/>
        <v>0</v>
      </c>
      <c r="E215" s="119">
        <f t="shared" si="43"/>
        <v>0</v>
      </c>
      <c r="F215" s="28">
        <f t="shared" si="44"/>
        <v>0</v>
      </c>
      <c r="G215" s="28">
        <f t="shared" si="44"/>
        <v>0</v>
      </c>
      <c r="H215" s="28">
        <f t="shared" si="47"/>
        <v>0</v>
      </c>
      <c r="I215" s="28">
        <f t="shared" si="48"/>
        <v>0</v>
      </c>
      <c r="J215" s="28">
        <f t="shared" si="49"/>
        <v>0</v>
      </c>
      <c r="K215" s="28">
        <f t="shared" si="50"/>
        <v>0</v>
      </c>
      <c r="L215" s="28">
        <f t="shared" si="51"/>
        <v>0</v>
      </c>
      <c r="M215" s="28">
        <f t="shared" ca="1" si="45"/>
        <v>2.8694337889027056E-4</v>
      </c>
      <c r="N215" s="28">
        <f t="shared" ca="1" si="52"/>
        <v>0</v>
      </c>
      <c r="O215" s="11">
        <f t="shared" ca="1" si="53"/>
        <v>0</v>
      </c>
      <c r="P215" s="28">
        <f t="shared" ca="1" si="54"/>
        <v>0</v>
      </c>
      <c r="Q215" s="28">
        <f t="shared" ca="1" si="55"/>
        <v>0</v>
      </c>
      <c r="R215">
        <f t="shared" ca="1" si="46"/>
        <v>-2.8694337889027056E-4</v>
      </c>
    </row>
    <row r="216" spans="1:18" x14ac:dyDescent="0.2">
      <c r="A216" s="117"/>
      <c r="B216" s="117"/>
      <c r="C216" s="117"/>
      <c r="D216" s="119">
        <f t="shared" si="43"/>
        <v>0</v>
      </c>
      <c r="E216" s="119">
        <f t="shared" si="43"/>
        <v>0</v>
      </c>
      <c r="F216" s="28">
        <f t="shared" si="44"/>
        <v>0</v>
      </c>
      <c r="G216" s="28">
        <f t="shared" si="44"/>
        <v>0</v>
      </c>
      <c r="H216" s="28">
        <f t="shared" si="47"/>
        <v>0</v>
      </c>
      <c r="I216" s="28">
        <f t="shared" si="48"/>
        <v>0</v>
      </c>
      <c r="J216" s="28">
        <f t="shared" si="49"/>
        <v>0</v>
      </c>
      <c r="K216" s="28">
        <f t="shared" si="50"/>
        <v>0</v>
      </c>
      <c r="L216" s="28">
        <f t="shared" si="51"/>
        <v>0</v>
      </c>
      <c r="M216" s="28">
        <f t="shared" ca="1" si="45"/>
        <v>2.8694337889027056E-4</v>
      </c>
      <c r="N216" s="28">
        <f t="shared" ca="1" si="52"/>
        <v>0</v>
      </c>
      <c r="O216" s="11">
        <f t="shared" ca="1" si="53"/>
        <v>0</v>
      </c>
      <c r="P216" s="28">
        <f t="shared" ca="1" si="54"/>
        <v>0</v>
      </c>
      <c r="Q216" s="28">
        <f t="shared" ca="1" si="55"/>
        <v>0</v>
      </c>
      <c r="R216">
        <f t="shared" ca="1" si="46"/>
        <v>-2.8694337889027056E-4</v>
      </c>
    </row>
    <row r="217" spans="1:18" x14ac:dyDescent="0.2">
      <c r="A217" s="117"/>
      <c r="B217" s="117"/>
      <c r="C217" s="117"/>
      <c r="D217" s="119">
        <f t="shared" si="43"/>
        <v>0</v>
      </c>
      <c r="E217" s="119">
        <f t="shared" si="43"/>
        <v>0</v>
      </c>
      <c r="F217" s="28">
        <f t="shared" si="44"/>
        <v>0</v>
      </c>
      <c r="G217" s="28">
        <f t="shared" si="44"/>
        <v>0</v>
      </c>
      <c r="H217" s="28">
        <f t="shared" si="47"/>
        <v>0</v>
      </c>
      <c r="I217" s="28">
        <f t="shared" si="48"/>
        <v>0</v>
      </c>
      <c r="J217" s="28">
        <f t="shared" si="49"/>
        <v>0</v>
      </c>
      <c r="K217" s="28">
        <f t="shared" si="50"/>
        <v>0</v>
      </c>
      <c r="L217" s="28">
        <f t="shared" si="51"/>
        <v>0</v>
      </c>
      <c r="M217" s="28">
        <f t="shared" ca="1" si="45"/>
        <v>2.8694337889027056E-4</v>
      </c>
      <c r="N217" s="28">
        <f t="shared" ca="1" si="52"/>
        <v>0</v>
      </c>
      <c r="O217" s="11">
        <f t="shared" ca="1" si="53"/>
        <v>0</v>
      </c>
      <c r="P217" s="28">
        <f t="shared" ca="1" si="54"/>
        <v>0</v>
      </c>
      <c r="Q217" s="28">
        <f t="shared" ca="1" si="55"/>
        <v>0</v>
      </c>
      <c r="R217">
        <f t="shared" ca="1" si="46"/>
        <v>-2.8694337889027056E-4</v>
      </c>
    </row>
    <row r="218" spans="1:18" x14ac:dyDescent="0.2">
      <c r="A218" s="117"/>
      <c r="B218" s="117"/>
      <c r="C218" s="117"/>
      <c r="D218" s="119">
        <f t="shared" si="43"/>
        <v>0</v>
      </c>
      <c r="E218" s="119">
        <f t="shared" si="43"/>
        <v>0</v>
      </c>
      <c r="F218" s="28">
        <f t="shared" si="44"/>
        <v>0</v>
      </c>
      <c r="G218" s="28">
        <f t="shared" si="44"/>
        <v>0</v>
      </c>
      <c r="H218" s="28">
        <f t="shared" si="47"/>
        <v>0</v>
      </c>
      <c r="I218" s="28">
        <f t="shared" si="48"/>
        <v>0</v>
      </c>
      <c r="J218" s="28">
        <f t="shared" si="49"/>
        <v>0</v>
      </c>
      <c r="K218" s="28">
        <f t="shared" si="50"/>
        <v>0</v>
      </c>
      <c r="L218" s="28">
        <f t="shared" si="51"/>
        <v>0</v>
      </c>
      <c r="M218" s="28">
        <f t="shared" ca="1" si="45"/>
        <v>2.8694337889027056E-4</v>
      </c>
      <c r="N218" s="28">
        <f t="shared" ca="1" si="52"/>
        <v>0</v>
      </c>
      <c r="O218" s="11">
        <f t="shared" ca="1" si="53"/>
        <v>0</v>
      </c>
      <c r="P218" s="28">
        <f t="shared" ca="1" si="54"/>
        <v>0</v>
      </c>
      <c r="Q218" s="28">
        <f t="shared" ca="1" si="55"/>
        <v>0</v>
      </c>
      <c r="R218">
        <f t="shared" ca="1" si="46"/>
        <v>-2.8694337889027056E-4</v>
      </c>
    </row>
    <row r="219" spans="1:18" x14ac:dyDescent="0.2">
      <c r="A219" s="117"/>
      <c r="B219" s="117"/>
      <c r="C219" s="117"/>
      <c r="D219" s="119">
        <f t="shared" si="43"/>
        <v>0</v>
      </c>
      <c r="E219" s="119">
        <f t="shared" si="43"/>
        <v>0</v>
      </c>
      <c r="F219" s="28">
        <f t="shared" si="44"/>
        <v>0</v>
      </c>
      <c r="G219" s="28">
        <f t="shared" si="44"/>
        <v>0</v>
      </c>
      <c r="H219" s="28">
        <f t="shared" si="47"/>
        <v>0</v>
      </c>
      <c r="I219" s="28">
        <f t="shared" si="48"/>
        <v>0</v>
      </c>
      <c r="J219" s="28">
        <f t="shared" si="49"/>
        <v>0</v>
      </c>
      <c r="K219" s="28">
        <f t="shared" si="50"/>
        <v>0</v>
      </c>
      <c r="L219" s="28">
        <f t="shared" si="51"/>
        <v>0</v>
      </c>
      <c r="M219" s="28">
        <f t="shared" ca="1" si="45"/>
        <v>2.8694337889027056E-4</v>
      </c>
      <c r="N219" s="28">
        <f t="shared" ca="1" si="52"/>
        <v>0</v>
      </c>
      <c r="O219" s="11">
        <f t="shared" ca="1" si="53"/>
        <v>0</v>
      </c>
      <c r="P219" s="28">
        <f t="shared" ca="1" si="54"/>
        <v>0</v>
      </c>
      <c r="Q219" s="28">
        <f t="shared" ca="1" si="55"/>
        <v>0</v>
      </c>
      <c r="R219">
        <f t="shared" ca="1" si="46"/>
        <v>-2.8694337889027056E-4</v>
      </c>
    </row>
    <row r="220" spans="1:18" x14ac:dyDescent="0.2">
      <c r="A220" s="117"/>
      <c r="B220" s="117"/>
      <c r="C220" s="117"/>
      <c r="D220" s="119">
        <f t="shared" si="43"/>
        <v>0</v>
      </c>
      <c r="E220" s="119">
        <f t="shared" si="43"/>
        <v>0</v>
      </c>
      <c r="F220" s="28">
        <f t="shared" si="44"/>
        <v>0</v>
      </c>
      <c r="G220" s="28">
        <f t="shared" si="44"/>
        <v>0</v>
      </c>
      <c r="H220" s="28">
        <f t="shared" si="47"/>
        <v>0</v>
      </c>
      <c r="I220" s="28">
        <f t="shared" si="48"/>
        <v>0</v>
      </c>
      <c r="J220" s="28">
        <f t="shared" si="49"/>
        <v>0</v>
      </c>
      <c r="K220" s="28">
        <f t="shared" si="50"/>
        <v>0</v>
      </c>
      <c r="L220" s="28">
        <f t="shared" si="51"/>
        <v>0</v>
      </c>
      <c r="M220" s="28">
        <f t="shared" ca="1" si="45"/>
        <v>2.8694337889027056E-4</v>
      </c>
      <c r="N220" s="28">
        <f t="shared" ca="1" si="52"/>
        <v>0</v>
      </c>
      <c r="O220" s="11">
        <f t="shared" ca="1" si="53"/>
        <v>0</v>
      </c>
      <c r="P220" s="28">
        <f t="shared" ca="1" si="54"/>
        <v>0</v>
      </c>
      <c r="Q220" s="28">
        <f t="shared" ca="1" si="55"/>
        <v>0</v>
      </c>
      <c r="R220">
        <f t="shared" ca="1" si="46"/>
        <v>-2.8694337889027056E-4</v>
      </c>
    </row>
    <row r="221" spans="1:18" x14ac:dyDescent="0.2">
      <c r="A221" s="117"/>
      <c r="B221" s="117"/>
      <c r="C221" s="117"/>
      <c r="D221" s="119">
        <f t="shared" si="43"/>
        <v>0</v>
      </c>
      <c r="E221" s="119">
        <f t="shared" si="43"/>
        <v>0</v>
      </c>
      <c r="F221" s="28">
        <f t="shared" si="44"/>
        <v>0</v>
      </c>
      <c r="G221" s="28">
        <f t="shared" si="44"/>
        <v>0</v>
      </c>
      <c r="H221" s="28">
        <f t="shared" si="47"/>
        <v>0</v>
      </c>
      <c r="I221" s="28">
        <f t="shared" si="48"/>
        <v>0</v>
      </c>
      <c r="J221" s="28">
        <f t="shared" si="49"/>
        <v>0</v>
      </c>
      <c r="K221" s="28">
        <f t="shared" si="50"/>
        <v>0</v>
      </c>
      <c r="L221" s="28">
        <f t="shared" si="51"/>
        <v>0</v>
      </c>
      <c r="M221" s="28">
        <f t="shared" ca="1" si="45"/>
        <v>2.8694337889027056E-4</v>
      </c>
      <c r="N221" s="28">
        <f t="shared" ca="1" si="52"/>
        <v>0</v>
      </c>
      <c r="O221" s="11">
        <f t="shared" ca="1" si="53"/>
        <v>0</v>
      </c>
      <c r="P221" s="28">
        <f t="shared" ca="1" si="54"/>
        <v>0</v>
      </c>
      <c r="Q221" s="28">
        <f t="shared" ca="1" si="55"/>
        <v>0</v>
      </c>
      <c r="R221">
        <f t="shared" ca="1" si="46"/>
        <v>-2.8694337889027056E-4</v>
      </c>
    </row>
    <row r="222" spans="1:18" x14ac:dyDescent="0.2">
      <c r="A222" s="117"/>
      <c r="B222" s="117"/>
      <c r="C222" s="117"/>
      <c r="D222" s="119">
        <f t="shared" si="43"/>
        <v>0</v>
      </c>
      <c r="E222" s="119">
        <f t="shared" si="43"/>
        <v>0</v>
      </c>
      <c r="F222" s="28">
        <f t="shared" si="44"/>
        <v>0</v>
      </c>
      <c r="G222" s="28">
        <f t="shared" si="44"/>
        <v>0</v>
      </c>
      <c r="H222" s="28">
        <f t="shared" si="47"/>
        <v>0</v>
      </c>
      <c r="I222" s="28">
        <f t="shared" si="48"/>
        <v>0</v>
      </c>
      <c r="J222" s="28">
        <f t="shared" si="49"/>
        <v>0</v>
      </c>
      <c r="K222" s="28">
        <f t="shared" si="50"/>
        <v>0</v>
      </c>
      <c r="L222" s="28">
        <f t="shared" si="51"/>
        <v>0</v>
      </c>
      <c r="M222" s="28">
        <f t="shared" ca="1" si="45"/>
        <v>2.8694337889027056E-4</v>
      </c>
      <c r="N222" s="28">
        <f t="shared" ca="1" si="52"/>
        <v>0</v>
      </c>
      <c r="O222" s="11">
        <f t="shared" ca="1" si="53"/>
        <v>0</v>
      </c>
      <c r="P222" s="28">
        <f t="shared" ca="1" si="54"/>
        <v>0</v>
      </c>
      <c r="Q222" s="28">
        <f t="shared" ca="1" si="55"/>
        <v>0</v>
      </c>
      <c r="R222">
        <f t="shared" ca="1" si="46"/>
        <v>-2.8694337889027056E-4</v>
      </c>
    </row>
    <row r="223" spans="1:18" x14ac:dyDescent="0.2">
      <c r="A223" s="117"/>
      <c r="B223" s="117"/>
      <c r="C223" s="117"/>
      <c r="D223" s="119">
        <f t="shared" si="43"/>
        <v>0</v>
      </c>
      <c r="E223" s="119">
        <f t="shared" si="43"/>
        <v>0</v>
      </c>
      <c r="F223" s="28">
        <f t="shared" si="44"/>
        <v>0</v>
      </c>
      <c r="G223" s="28">
        <f t="shared" si="44"/>
        <v>0</v>
      </c>
      <c r="H223" s="28">
        <f t="shared" si="47"/>
        <v>0</v>
      </c>
      <c r="I223" s="28">
        <f t="shared" si="48"/>
        <v>0</v>
      </c>
      <c r="J223" s="28">
        <f t="shared" si="49"/>
        <v>0</v>
      </c>
      <c r="K223" s="28">
        <f t="shared" si="50"/>
        <v>0</v>
      </c>
      <c r="L223" s="28">
        <f t="shared" si="51"/>
        <v>0</v>
      </c>
      <c r="M223" s="28">
        <f t="shared" ca="1" si="45"/>
        <v>2.8694337889027056E-4</v>
      </c>
      <c r="N223" s="28">
        <f t="shared" ca="1" si="52"/>
        <v>0</v>
      </c>
      <c r="O223" s="11">
        <f t="shared" ca="1" si="53"/>
        <v>0</v>
      </c>
      <c r="P223" s="28">
        <f t="shared" ca="1" si="54"/>
        <v>0</v>
      </c>
      <c r="Q223" s="28">
        <f t="shared" ca="1" si="55"/>
        <v>0</v>
      </c>
      <c r="R223">
        <f t="shared" ca="1" si="46"/>
        <v>-2.8694337889027056E-4</v>
      </c>
    </row>
    <row r="224" spans="1:18" x14ac:dyDescent="0.2">
      <c r="A224" s="117"/>
      <c r="B224" s="117"/>
      <c r="C224" s="117"/>
      <c r="D224" s="119">
        <f t="shared" si="43"/>
        <v>0</v>
      </c>
      <c r="E224" s="119">
        <f t="shared" si="43"/>
        <v>0</v>
      </c>
      <c r="F224" s="28">
        <f t="shared" si="44"/>
        <v>0</v>
      </c>
      <c r="G224" s="28">
        <f t="shared" si="44"/>
        <v>0</v>
      </c>
      <c r="H224" s="28">
        <f t="shared" si="47"/>
        <v>0</v>
      </c>
      <c r="I224" s="28">
        <f t="shared" si="48"/>
        <v>0</v>
      </c>
      <c r="J224" s="28">
        <f t="shared" si="49"/>
        <v>0</v>
      </c>
      <c r="K224" s="28">
        <f t="shared" si="50"/>
        <v>0</v>
      </c>
      <c r="L224" s="28">
        <f t="shared" si="51"/>
        <v>0</v>
      </c>
      <c r="M224" s="28">
        <f t="shared" ca="1" si="45"/>
        <v>2.8694337889027056E-4</v>
      </c>
      <c r="N224" s="28">
        <f t="shared" ca="1" si="52"/>
        <v>0</v>
      </c>
      <c r="O224" s="11">
        <f t="shared" ca="1" si="53"/>
        <v>0</v>
      </c>
      <c r="P224" s="28">
        <f t="shared" ca="1" si="54"/>
        <v>0</v>
      </c>
      <c r="Q224" s="28">
        <f t="shared" ca="1" si="55"/>
        <v>0</v>
      </c>
      <c r="R224">
        <f t="shared" ca="1" si="46"/>
        <v>-2.8694337889027056E-4</v>
      </c>
    </row>
    <row r="225" spans="1:18" x14ac:dyDescent="0.2">
      <c r="A225" s="117"/>
      <c r="B225" s="117"/>
      <c r="C225" s="117"/>
      <c r="D225" s="119">
        <f t="shared" si="43"/>
        <v>0</v>
      </c>
      <c r="E225" s="119">
        <f t="shared" si="43"/>
        <v>0</v>
      </c>
      <c r="F225" s="28">
        <f t="shared" si="44"/>
        <v>0</v>
      </c>
      <c r="G225" s="28">
        <f t="shared" si="44"/>
        <v>0</v>
      </c>
      <c r="H225" s="28">
        <f t="shared" si="47"/>
        <v>0</v>
      </c>
      <c r="I225" s="28">
        <f t="shared" si="48"/>
        <v>0</v>
      </c>
      <c r="J225" s="28">
        <f t="shared" si="49"/>
        <v>0</v>
      </c>
      <c r="K225" s="28">
        <f t="shared" si="50"/>
        <v>0</v>
      </c>
      <c r="L225" s="28">
        <f t="shared" si="51"/>
        <v>0</v>
      </c>
      <c r="M225" s="28">
        <f t="shared" ca="1" si="45"/>
        <v>2.8694337889027056E-4</v>
      </c>
      <c r="N225" s="28">
        <f t="shared" ca="1" si="52"/>
        <v>0</v>
      </c>
      <c r="O225" s="11">
        <f t="shared" ca="1" si="53"/>
        <v>0</v>
      </c>
      <c r="P225" s="28">
        <f t="shared" ca="1" si="54"/>
        <v>0</v>
      </c>
      <c r="Q225" s="28">
        <f t="shared" ca="1" si="55"/>
        <v>0</v>
      </c>
      <c r="R225">
        <f t="shared" ca="1" si="46"/>
        <v>-2.8694337889027056E-4</v>
      </c>
    </row>
    <row r="226" spans="1:18" x14ac:dyDescent="0.2">
      <c r="A226" s="117"/>
      <c r="B226" s="117"/>
      <c r="C226" s="117"/>
      <c r="D226" s="119">
        <f t="shared" si="43"/>
        <v>0</v>
      </c>
      <c r="E226" s="119">
        <f t="shared" si="43"/>
        <v>0</v>
      </c>
      <c r="F226" s="28">
        <f t="shared" si="44"/>
        <v>0</v>
      </c>
      <c r="G226" s="28">
        <f t="shared" si="44"/>
        <v>0</v>
      </c>
      <c r="H226" s="28">
        <f t="shared" si="47"/>
        <v>0</v>
      </c>
      <c r="I226" s="28">
        <f t="shared" si="48"/>
        <v>0</v>
      </c>
      <c r="J226" s="28">
        <f t="shared" si="49"/>
        <v>0</v>
      </c>
      <c r="K226" s="28">
        <f t="shared" si="50"/>
        <v>0</v>
      </c>
      <c r="L226" s="28">
        <f t="shared" si="51"/>
        <v>0</v>
      </c>
      <c r="M226" s="28">
        <f t="shared" ca="1" si="45"/>
        <v>2.8694337889027056E-4</v>
      </c>
      <c r="N226" s="28">
        <f t="shared" ca="1" si="52"/>
        <v>0</v>
      </c>
      <c r="O226" s="11">
        <f t="shared" ca="1" si="53"/>
        <v>0</v>
      </c>
      <c r="P226" s="28">
        <f t="shared" ca="1" si="54"/>
        <v>0</v>
      </c>
      <c r="Q226" s="28">
        <f t="shared" ca="1" si="55"/>
        <v>0</v>
      </c>
      <c r="R226">
        <f t="shared" ca="1" si="46"/>
        <v>-2.8694337889027056E-4</v>
      </c>
    </row>
    <row r="227" spans="1:18" x14ac:dyDescent="0.2">
      <c r="A227" s="117"/>
      <c r="B227" s="117"/>
      <c r="C227" s="117"/>
      <c r="D227" s="119">
        <f t="shared" si="43"/>
        <v>0</v>
      </c>
      <c r="E227" s="119">
        <f t="shared" si="43"/>
        <v>0</v>
      </c>
      <c r="F227" s="28">
        <f t="shared" si="44"/>
        <v>0</v>
      </c>
      <c r="G227" s="28">
        <f t="shared" si="44"/>
        <v>0</v>
      </c>
      <c r="H227" s="28">
        <f t="shared" si="47"/>
        <v>0</v>
      </c>
      <c r="I227" s="28">
        <f t="shared" si="48"/>
        <v>0</v>
      </c>
      <c r="J227" s="28">
        <f t="shared" si="49"/>
        <v>0</v>
      </c>
      <c r="K227" s="28">
        <f t="shared" si="50"/>
        <v>0</v>
      </c>
      <c r="L227" s="28">
        <f t="shared" si="51"/>
        <v>0</v>
      </c>
      <c r="M227" s="28">
        <f t="shared" ca="1" si="45"/>
        <v>2.8694337889027056E-4</v>
      </c>
      <c r="N227" s="28">
        <f t="shared" ca="1" si="52"/>
        <v>0</v>
      </c>
      <c r="O227" s="11">
        <f t="shared" ca="1" si="53"/>
        <v>0</v>
      </c>
      <c r="P227" s="28">
        <f t="shared" ca="1" si="54"/>
        <v>0</v>
      </c>
      <c r="Q227" s="28">
        <f t="shared" ca="1" si="55"/>
        <v>0</v>
      </c>
      <c r="R227">
        <f t="shared" ca="1" si="46"/>
        <v>-2.8694337889027056E-4</v>
      </c>
    </row>
    <row r="228" spans="1:18" x14ac:dyDescent="0.2">
      <c r="A228" s="117"/>
      <c r="B228" s="117"/>
      <c r="C228" s="117"/>
      <c r="D228" s="119">
        <f t="shared" si="43"/>
        <v>0</v>
      </c>
      <c r="E228" s="119">
        <f t="shared" si="43"/>
        <v>0</v>
      </c>
      <c r="F228" s="28">
        <f t="shared" si="44"/>
        <v>0</v>
      </c>
      <c r="G228" s="28">
        <f t="shared" si="44"/>
        <v>0</v>
      </c>
      <c r="H228" s="28">
        <f t="shared" si="47"/>
        <v>0</v>
      </c>
      <c r="I228" s="28">
        <f t="shared" si="48"/>
        <v>0</v>
      </c>
      <c r="J228" s="28">
        <f t="shared" si="49"/>
        <v>0</v>
      </c>
      <c r="K228" s="28">
        <f t="shared" si="50"/>
        <v>0</v>
      </c>
      <c r="L228" s="28">
        <f t="shared" si="51"/>
        <v>0</v>
      </c>
      <c r="M228" s="28">
        <f t="shared" ca="1" si="45"/>
        <v>2.8694337889027056E-4</v>
      </c>
      <c r="N228" s="28">
        <f t="shared" ca="1" si="52"/>
        <v>0</v>
      </c>
      <c r="O228" s="11">
        <f t="shared" ca="1" si="53"/>
        <v>0</v>
      </c>
      <c r="P228" s="28">
        <f t="shared" ca="1" si="54"/>
        <v>0</v>
      </c>
      <c r="Q228" s="28">
        <f t="shared" ca="1" si="55"/>
        <v>0</v>
      </c>
      <c r="R228">
        <f t="shared" ca="1" si="46"/>
        <v>-2.8694337889027056E-4</v>
      </c>
    </row>
    <row r="229" spans="1:18" x14ac:dyDescent="0.2">
      <c r="A229" s="117"/>
      <c r="B229" s="117"/>
      <c r="C229" s="117"/>
      <c r="D229" s="119">
        <f t="shared" si="43"/>
        <v>0</v>
      </c>
      <c r="E229" s="119">
        <f t="shared" si="43"/>
        <v>0</v>
      </c>
      <c r="F229" s="28">
        <f t="shared" si="44"/>
        <v>0</v>
      </c>
      <c r="G229" s="28">
        <f t="shared" si="44"/>
        <v>0</v>
      </c>
      <c r="H229" s="28">
        <f t="shared" si="47"/>
        <v>0</v>
      </c>
      <c r="I229" s="28">
        <f t="shared" si="48"/>
        <v>0</v>
      </c>
      <c r="J229" s="28">
        <f t="shared" si="49"/>
        <v>0</v>
      </c>
      <c r="K229" s="28">
        <f t="shared" si="50"/>
        <v>0</v>
      </c>
      <c r="L229" s="28">
        <f t="shared" si="51"/>
        <v>0</v>
      </c>
      <c r="M229" s="28">
        <f t="shared" ca="1" si="45"/>
        <v>2.8694337889027056E-4</v>
      </c>
      <c r="N229" s="28">
        <f t="shared" ca="1" si="52"/>
        <v>0</v>
      </c>
      <c r="O229" s="11">
        <f t="shared" ca="1" si="53"/>
        <v>0</v>
      </c>
      <c r="P229" s="28">
        <f t="shared" ca="1" si="54"/>
        <v>0</v>
      </c>
      <c r="Q229" s="28">
        <f t="shared" ca="1" si="55"/>
        <v>0</v>
      </c>
      <c r="R229">
        <f t="shared" ca="1" si="46"/>
        <v>-2.8694337889027056E-4</v>
      </c>
    </row>
    <row r="230" spans="1:18" x14ac:dyDescent="0.2">
      <c r="A230" s="117"/>
      <c r="B230" s="117"/>
      <c r="C230" s="117"/>
      <c r="D230" s="119">
        <f t="shared" si="43"/>
        <v>0</v>
      </c>
      <c r="E230" s="119">
        <f t="shared" si="43"/>
        <v>0</v>
      </c>
      <c r="F230" s="28">
        <f t="shared" si="44"/>
        <v>0</v>
      </c>
      <c r="G230" s="28">
        <f t="shared" si="44"/>
        <v>0</v>
      </c>
      <c r="H230" s="28">
        <f t="shared" si="47"/>
        <v>0</v>
      </c>
      <c r="I230" s="28">
        <f t="shared" si="48"/>
        <v>0</v>
      </c>
      <c r="J230" s="28">
        <f t="shared" si="49"/>
        <v>0</v>
      </c>
      <c r="K230" s="28">
        <f t="shared" si="50"/>
        <v>0</v>
      </c>
      <c r="L230" s="28">
        <f t="shared" si="51"/>
        <v>0</v>
      </c>
      <c r="M230" s="28">
        <f t="shared" ca="1" si="45"/>
        <v>2.8694337889027056E-4</v>
      </c>
      <c r="N230" s="28">
        <f t="shared" ca="1" si="52"/>
        <v>0</v>
      </c>
      <c r="O230" s="11">
        <f t="shared" ca="1" si="53"/>
        <v>0</v>
      </c>
      <c r="P230" s="28">
        <f t="shared" ca="1" si="54"/>
        <v>0</v>
      </c>
      <c r="Q230" s="28">
        <f t="shared" ca="1" si="55"/>
        <v>0</v>
      </c>
      <c r="R230">
        <f t="shared" ca="1" si="46"/>
        <v>-2.8694337889027056E-4</v>
      </c>
    </row>
    <row r="231" spans="1:18" x14ac:dyDescent="0.2">
      <c r="A231" s="117"/>
      <c r="B231" s="117"/>
      <c r="C231" s="117"/>
      <c r="D231" s="119">
        <f t="shared" si="43"/>
        <v>0</v>
      </c>
      <c r="E231" s="119">
        <f t="shared" si="43"/>
        <v>0</v>
      </c>
      <c r="F231" s="28">
        <f t="shared" si="44"/>
        <v>0</v>
      </c>
      <c r="G231" s="28">
        <f t="shared" si="44"/>
        <v>0</v>
      </c>
      <c r="H231" s="28">
        <f t="shared" si="47"/>
        <v>0</v>
      </c>
      <c r="I231" s="28">
        <f t="shared" si="48"/>
        <v>0</v>
      </c>
      <c r="J231" s="28">
        <f t="shared" si="49"/>
        <v>0</v>
      </c>
      <c r="K231" s="28">
        <f t="shared" si="50"/>
        <v>0</v>
      </c>
      <c r="L231" s="28">
        <f t="shared" si="51"/>
        <v>0</v>
      </c>
      <c r="M231" s="28">
        <f t="shared" ca="1" si="45"/>
        <v>2.8694337889027056E-4</v>
      </c>
      <c r="N231" s="28">
        <f t="shared" ca="1" si="52"/>
        <v>0</v>
      </c>
      <c r="O231" s="11">
        <f t="shared" ca="1" si="53"/>
        <v>0</v>
      </c>
      <c r="P231" s="28">
        <f t="shared" ca="1" si="54"/>
        <v>0</v>
      </c>
      <c r="Q231" s="28">
        <f t="shared" ca="1" si="55"/>
        <v>0</v>
      </c>
      <c r="R231">
        <f t="shared" ca="1" si="46"/>
        <v>-2.8694337889027056E-4</v>
      </c>
    </row>
    <row r="232" spans="1:18" x14ac:dyDescent="0.2">
      <c r="A232" s="117"/>
      <c r="B232" s="117"/>
      <c r="C232" s="117"/>
      <c r="D232" s="119">
        <f t="shared" si="43"/>
        <v>0</v>
      </c>
      <c r="E232" s="119">
        <f t="shared" si="43"/>
        <v>0</v>
      </c>
      <c r="F232" s="28">
        <f t="shared" si="44"/>
        <v>0</v>
      </c>
      <c r="G232" s="28">
        <f t="shared" si="44"/>
        <v>0</v>
      </c>
      <c r="H232" s="28">
        <f t="shared" si="47"/>
        <v>0</v>
      </c>
      <c r="I232" s="28">
        <f t="shared" si="48"/>
        <v>0</v>
      </c>
      <c r="J232" s="28">
        <f t="shared" si="49"/>
        <v>0</v>
      </c>
      <c r="K232" s="28">
        <f t="shared" si="50"/>
        <v>0</v>
      </c>
      <c r="L232" s="28">
        <f t="shared" si="51"/>
        <v>0</v>
      </c>
      <c r="M232" s="28">
        <f t="shared" ca="1" si="45"/>
        <v>2.8694337889027056E-4</v>
      </c>
      <c r="N232" s="28">
        <f t="shared" ca="1" si="52"/>
        <v>0</v>
      </c>
      <c r="O232" s="11">
        <f t="shared" ca="1" si="53"/>
        <v>0</v>
      </c>
      <c r="P232" s="28">
        <f t="shared" ca="1" si="54"/>
        <v>0</v>
      </c>
      <c r="Q232" s="28">
        <f t="shared" ca="1" si="55"/>
        <v>0</v>
      </c>
      <c r="R232">
        <f t="shared" ca="1" si="46"/>
        <v>-2.8694337889027056E-4</v>
      </c>
    </row>
    <row r="233" spans="1:18" x14ac:dyDescent="0.2">
      <c r="A233" s="117"/>
      <c r="B233" s="117"/>
      <c r="C233" s="117"/>
      <c r="D233" s="119">
        <f t="shared" si="43"/>
        <v>0</v>
      </c>
      <c r="E233" s="119">
        <f t="shared" si="43"/>
        <v>0</v>
      </c>
      <c r="F233" s="28">
        <f t="shared" si="44"/>
        <v>0</v>
      </c>
      <c r="G233" s="28">
        <f t="shared" si="44"/>
        <v>0</v>
      </c>
      <c r="H233" s="28">
        <f t="shared" si="47"/>
        <v>0</v>
      </c>
      <c r="I233" s="28">
        <f t="shared" si="48"/>
        <v>0</v>
      </c>
      <c r="J233" s="28">
        <f t="shared" si="49"/>
        <v>0</v>
      </c>
      <c r="K233" s="28">
        <f t="shared" si="50"/>
        <v>0</v>
      </c>
      <c r="L233" s="28">
        <f t="shared" si="51"/>
        <v>0</v>
      </c>
      <c r="M233" s="28">
        <f t="shared" ca="1" si="45"/>
        <v>2.8694337889027056E-4</v>
      </c>
      <c r="N233" s="28">
        <f t="shared" ca="1" si="52"/>
        <v>0</v>
      </c>
      <c r="O233" s="11">
        <f t="shared" ca="1" si="53"/>
        <v>0</v>
      </c>
      <c r="P233" s="28">
        <f t="shared" ca="1" si="54"/>
        <v>0</v>
      </c>
      <c r="Q233" s="28">
        <f t="shared" ca="1" si="55"/>
        <v>0</v>
      </c>
      <c r="R233">
        <f t="shared" ca="1" si="46"/>
        <v>-2.8694337889027056E-4</v>
      </c>
    </row>
    <row r="234" spans="1:18" x14ac:dyDescent="0.2">
      <c r="A234" s="117"/>
      <c r="B234" s="117"/>
      <c r="C234" s="117"/>
      <c r="D234" s="119">
        <f t="shared" si="43"/>
        <v>0</v>
      </c>
      <c r="E234" s="119">
        <f t="shared" si="43"/>
        <v>0</v>
      </c>
      <c r="F234" s="28">
        <f t="shared" si="44"/>
        <v>0</v>
      </c>
      <c r="G234" s="28">
        <f t="shared" si="44"/>
        <v>0</v>
      </c>
      <c r="H234" s="28">
        <f t="shared" si="47"/>
        <v>0</v>
      </c>
      <c r="I234" s="28">
        <f t="shared" si="48"/>
        <v>0</v>
      </c>
      <c r="J234" s="28">
        <f t="shared" si="49"/>
        <v>0</v>
      </c>
      <c r="K234" s="28">
        <f t="shared" si="50"/>
        <v>0</v>
      </c>
      <c r="L234" s="28">
        <f t="shared" si="51"/>
        <v>0</v>
      </c>
      <c r="M234" s="28">
        <f t="shared" ca="1" si="45"/>
        <v>2.8694337889027056E-4</v>
      </c>
      <c r="N234" s="28">
        <f t="shared" ca="1" si="52"/>
        <v>0</v>
      </c>
      <c r="O234" s="11">
        <f t="shared" ca="1" si="53"/>
        <v>0</v>
      </c>
      <c r="P234" s="28">
        <f t="shared" ca="1" si="54"/>
        <v>0</v>
      </c>
      <c r="Q234" s="28">
        <f t="shared" ca="1" si="55"/>
        <v>0</v>
      </c>
      <c r="R234">
        <f t="shared" ca="1" si="46"/>
        <v>-2.8694337889027056E-4</v>
      </c>
    </row>
    <row r="235" spans="1:18" x14ac:dyDescent="0.2">
      <c r="A235" s="117"/>
      <c r="B235" s="117"/>
      <c r="C235" s="117"/>
      <c r="D235" s="119">
        <f t="shared" si="43"/>
        <v>0</v>
      </c>
      <c r="E235" s="119">
        <f t="shared" si="43"/>
        <v>0</v>
      </c>
      <c r="F235" s="28">
        <f t="shared" si="44"/>
        <v>0</v>
      </c>
      <c r="G235" s="28">
        <f t="shared" si="44"/>
        <v>0</v>
      </c>
      <c r="H235" s="28">
        <f t="shared" si="47"/>
        <v>0</v>
      </c>
      <c r="I235" s="28">
        <f t="shared" si="48"/>
        <v>0</v>
      </c>
      <c r="J235" s="28">
        <f t="shared" si="49"/>
        <v>0</v>
      </c>
      <c r="K235" s="28">
        <f t="shared" si="50"/>
        <v>0</v>
      </c>
      <c r="L235" s="28">
        <f t="shared" si="51"/>
        <v>0</v>
      </c>
      <c r="M235" s="28">
        <f t="shared" ca="1" si="45"/>
        <v>2.8694337889027056E-4</v>
      </c>
      <c r="N235" s="28">
        <f t="shared" ca="1" si="52"/>
        <v>0</v>
      </c>
      <c r="O235" s="11">
        <f t="shared" ca="1" si="53"/>
        <v>0</v>
      </c>
      <c r="P235" s="28">
        <f t="shared" ca="1" si="54"/>
        <v>0</v>
      </c>
      <c r="Q235" s="28">
        <f t="shared" ca="1" si="55"/>
        <v>0</v>
      </c>
      <c r="R235">
        <f t="shared" ca="1" si="46"/>
        <v>-2.8694337889027056E-4</v>
      </c>
    </row>
    <row r="236" spans="1:18" x14ac:dyDescent="0.2">
      <c r="A236" s="117"/>
      <c r="B236" s="117"/>
      <c r="C236" s="117"/>
      <c r="D236" s="119">
        <f t="shared" si="43"/>
        <v>0</v>
      </c>
      <c r="E236" s="119">
        <f t="shared" si="43"/>
        <v>0</v>
      </c>
      <c r="F236" s="28">
        <f t="shared" si="44"/>
        <v>0</v>
      </c>
      <c r="G236" s="28">
        <f t="shared" si="44"/>
        <v>0</v>
      </c>
      <c r="H236" s="28">
        <f t="shared" si="47"/>
        <v>0</v>
      </c>
      <c r="I236" s="28">
        <f t="shared" si="48"/>
        <v>0</v>
      </c>
      <c r="J236" s="28">
        <f t="shared" si="49"/>
        <v>0</v>
      </c>
      <c r="K236" s="28">
        <f t="shared" si="50"/>
        <v>0</v>
      </c>
      <c r="L236" s="28">
        <f t="shared" si="51"/>
        <v>0</v>
      </c>
      <c r="M236" s="28">
        <f t="shared" ca="1" si="45"/>
        <v>2.8694337889027056E-4</v>
      </c>
      <c r="N236" s="28">
        <f t="shared" ca="1" si="52"/>
        <v>0</v>
      </c>
      <c r="O236" s="11">
        <f t="shared" ca="1" si="53"/>
        <v>0</v>
      </c>
      <c r="P236" s="28">
        <f t="shared" ca="1" si="54"/>
        <v>0</v>
      </c>
      <c r="Q236" s="28">
        <f t="shared" ca="1" si="55"/>
        <v>0</v>
      </c>
      <c r="R236">
        <f t="shared" ca="1" si="46"/>
        <v>-2.8694337889027056E-4</v>
      </c>
    </row>
    <row r="237" spans="1:18" x14ac:dyDescent="0.2">
      <c r="A237" s="117"/>
      <c r="B237" s="117"/>
      <c r="C237" s="117"/>
      <c r="D237" s="119">
        <f t="shared" si="43"/>
        <v>0</v>
      </c>
      <c r="E237" s="119">
        <f t="shared" si="43"/>
        <v>0</v>
      </c>
      <c r="F237" s="28">
        <f t="shared" si="44"/>
        <v>0</v>
      </c>
      <c r="G237" s="28">
        <f t="shared" si="44"/>
        <v>0</v>
      </c>
      <c r="H237" s="28">
        <f t="shared" si="47"/>
        <v>0</v>
      </c>
      <c r="I237" s="28">
        <f t="shared" si="48"/>
        <v>0</v>
      </c>
      <c r="J237" s="28">
        <f t="shared" si="49"/>
        <v>0</v>
      </c>
      <c r="K237" s="28">
        <f t="shared" si="50"/>
        <v>0</v>
      </c>
      <c r="L237" s="28">
        <f t="shared" si="51"/>
        <v>0</v>
      </c>
      <c r="M237" s="28">
        <f t="shared" ca="1" si="45"/>
        <v>2.8694337889027056E-4</v>
      </c>
      <c r="N237" s="28">
        <f t="shared" ca="1" si="52"/>
        <v>0</v>
      </c>
      <c r="O237" s="11">
        <f t="shared" ca="1" si="53"/>
        <v>0</v>
      </c>
      <c r="P237" s="28">
        <f t="shared" ca="1" si="54"/>
        <v>0</v>
      </c>
      <c r="Q237" s="28">
        <f t="shared" ca="1" si="55"/>
        <v>0</v>
      </c>
      <c r="R237">
        <f t="shared" ca="1" si="46"/>
        <v>-2.8694337889027056E-4</v>
      </c>
    </row>
    <row r="238" spans="1:18" x14ac:dyDescent="0.2">
      <c r="A238" s="117"/>
      <c r="B238" s="117"/>
      <c r="C238" s="117"/>
      <c r="D238" s="119">
        <f t="shared" si="43"/>
        <v>0</v>
      </c>
      <c r="E238" s="119">
        <f t="shared" si="43"/>
        <v>0</v>
      </c>
      <c r="F238" s="28">
        <f t="shared" si="44"/>
        <v>0</v>
      </c>
      <c r="G238" s="28">
        <f t="shared" si="44"/>
        <v>0</v>
      </c>
      <c r="H238" s="28">
        <f t="shared" si="47"/>
        <v>0</v>
      </c>
      <c r="I238" s="28">
        <f t="shared" si="48"/>
        <v>0</v>
      </c>
      <c r="J238" s="28">
        <f t="shared" si="49"/>
        <v>0</v>
      </c>
      <c r="K238" s="28">
        <f t="shared" si="50"/>
        <v>0</v>
      </c>
      <c r="L238" s="28">
        <f t="shared" si="51"/>
        <v>0</v>
      </c>
      <c r="M238" s="28">
        <f t="shared" ca="1" si="45"/>
        <v>2.8694337889027056E-4</v>
      </c>
      <c r="N238" s="28">
        <f t="shared" ca="1" si="52"/>
        <v>0</v>
      </c>
      <c r="O238" s="11">
        <f t="shared" ca="1" si="53"/>
        <v>0</v>
      </c>
      <c r="P238" s="28">
        <f t="shared" ca="1" si="54"/>
        <v>0</v>
      </c>
      <c r="Q238" s="28">
        <f t="shared" ca="1" si="55"/>
        <v>0</v>
      </c>
      <c r="R238">
        <f t="shared" ca="1" si="46"/>
        <v>-2.8694337889027056E-4</v>
      </c>
    </row>
    <row r="239" spans="1:18" x14ac:dyDescent="0.2">
      <c r="A239" s="117"/>
      <c r="B239" s="117"/>
      <c r="C239" s="117"/>
      <c r="D239" s="119">
        <f t="shared" si="43"/>
        <v>0</v>
      </c>
      <c r="E239" s="119">
        <f t="shared" si="43"/>
        <v>0</v>
      </c>
      <c r="F239" s="28">
        <f t="shared" si="44"/>
        <v>0</v>
      </c>
      <c r="G239" s="28">
        <f t="shared" si="44"/>
        <v>0</v>
      </c>
      <c r="H239" s="28">
        <f t="shared" si="47"/>
        <v>0</v>
      </c>
      <c r="I239" s="28">
        <f t="shared" si="48"/>
        <v>0</v>
      </c>
      <c r="J239" s="28">
        <f t="shared" si="49"/>
        <v>0</v>
      </c>
      <c r="K239" s="28">
        <f t="shared" si="50"/>
        <v>0</v>
      </c>
      <c r="L239" s="28">
        <f t="shared" si="51"/>
        <v>0</v>
      </c>
      <c r="M239" s="28">
        <f t="shared" ca="1" si="45"/>
        <v>2.8694337889027056E-4</v>
      </c>
      <c r="N239" s="28">
        <f t="shared" ca="1" si="52"/>
        <v>0</v>
      </c>
      <c r="O239" s="11">
        <f t="shared" ca="1" si="53"/>
        <v>0</v>
      </c>
      <c r="P239" s="28">
        <f t="shared" ca="1" si="54"/>
        <v>0</v>
      </c>
      <c r="Q239" s="28">
        <f t="shared" ca="1" si="55"/>
        <v>0</v>
      </c>
      <c r="R239">
        <f t="shared" ca="1" si="46"/>
        <v>-2.8694337889027056E-4</v>
      </c>
    </row>
    <row r="240" spans="1:18" x14ac:dyDescent="0.2">
      <c r="A240" s="117"/>
      <c r="B240" s="117"/>
      <c r="C240" s="117"/>
      <c r="D240" s="119">
        <f t="shared" si="43"/>
        <v>0</v>
      </c>
      <c r="E240" s="119">
        <f t="shared" si="43"/>
        <v>0</v>
      </c>
      <c r="F240" s="28">
        <f t="shared" si="44"/>
        <v>0</v>
      </c>
      <c r="G240" s="28">
        <f t="shared" si="44"/>
        <v>0</v>
      </c>
      <c r="H240" s="28">
        <f t="shared" si="47"/>
        <v>0</v>
      </c>
      <c r="I240" s="28">
        <f t="shared" si="48"/>
        <v>0</v>
      </c>
      <c r="J240" s="28">
        <f t="shared" si="49"/>
        <v>0</v>
      </c>
      <c r="K240" s="28">
        <f t="shared" si="50"/>
        <v>0</v>
      </c>
      <c r="L240" s="28">
        <f t="shared" si="51"/>
        <v>0</v>
      </c>
      <c r="M240" s="28">
        <f t="shared" ca="1" si="45"/>
        <v>2.8694337889027056E-4</v>
      </c>
      <c r="N240" s="28">
        <f t="shared" ca="1" si="52"/>
        <v>0</v>
      </c>
      <c r="O240" s="11">
        <f t="shared" ca="1" si="53"/>
        <v>0</v>
      </c>
      <c r="P240" s="28">
        <f t="shared" ca="1" si="54"/>
        <v>0</v>
      </c>
      <c r="Q240" s="28">
        <f t="shared" ca="1" si="55"/>
        <v>0</v>
      </c>
      <c r="R240">
        <f t="shared" ca="1" si="46"/>
        <v>-2.8694337889027056E-4</v>
      </c>
    </row>
    <row r="241" spans="1:18" x14ac:dyDescent="0.2">
      <c r="A241" s="117"/>
      <c r="B241" s="117"/>
      <c r="C241" s="117"/>
      <c r="D241" s="119">
        <f t="shared" si="43"/>
        <v>0</v>
      </c>
      <c r="E241" s="119">
        <f t="shared" si="43"/>
        <v>0</v>
      </c>
      <c r="F241" s="28">
        <f t="shared" si="44"/>
        <v>0</v>
      </c>
      <c r="G241" s="28">
        <f t="shared" si="44"/>
        <v>0</v>
      </c>
      <c r="H241" s="28">
        <f t="shared" si="47"/>
        <v>0</v>
      </c>
      <c r="I241" s="28">
        <f t="shared" si="48"/>
        <v>0</v>
      </c>
      <c r="J241" s="28">
        <f t="shared" si="49"/>
        <v>0</v>
      </c>
      <c r="K241" s="28">
        <f t="shared" si="50"/>
        <v>0</v>
      </c>
      <c r="L241" s="28">
        <f t="shared" si="51"/>
        <v>0</v>
      </c>
      <c r="M241" s="28">
        <f t="shared" ca="1" si="45"/>
        <v>2.8694337889027056E-4</v>
      </c>
      <c r="N241" s="28">
        <f t="shared" ca="1" si="52"/>
        <v>0</v>
      </c>
      <c r="O241" s="11">
        <f t="shared" ca="1" si="53"/>
        <v>0</v>
      </c>
      <c r="P241" s="28">
        <f t="shared" ca="1" si="54"/>
        <v>0</v>
      </c>
      <c r="Q241" s="28">
        <f t="shared" ca="1" si="55"/>
        <v>0</v>
      </c>
      <c r="R241">
        <f t="shared" ca="1" si="46"/>
        <v>-2.8694337889027056E-4</v>
      </c>
    </row>
    <row r="242" spans="1:18" x14ac:dyDescent="0.2">
      <c r="A242" s="117"/>
      <c r="B242" s="117"/>
      <c r="C242" s="117"/>
      <c r="D242" s="119">
        <f t="shared" si="43"/>
        <v>0</v>
      </c>
      <c r="E242" s="119">
        <f t="shared" si="43"/>
        <v>0</v>
      </c>
      <c r="F242" s="28">
        <f t="shared" si="44"/>
        <v>0</v>
      </c>
      <c r="G242" s="28">
        <f t="shared" si="44"/>
        <v>0</v>
      </c>
      <c r="H242" s="28">
        <f t="shared" si="47"/>
        <v>0</v>
      </c>
      <c r="I242" s="28">
        <f t="shared" si="48"/>
        <v>0</v>
      </c>
      <c r="J242" s="28">
        <f t="shared" si="49"/>
        <v>0</v>
      </c>
      <c r="K242" s="28">
        <f t="shared" si="50"/>
        <v>0</v>
      </c>
      <c r="L242" s="28">
        <f t="shared" si="51"/>
        <v>0</v>
      </c>
      <c r="M242" s="28">
        <f t="shared" ca="1" si="45"/>
        <v>2.8694337889027056E-4</v>
      </c>
      <c r="N242" s="28">
        <f t="shared" ca="1" si="52"/>
        <v>0</v>
      </c>
      <c r="O242" s="11">
        <f t="shared" ca="1" si="53"/>
        <v>0</v>
      </c>
      <c r="P242" s="28">
        <f t="shared" ca="1" si="54"/>
        <v>0</v>
      </c>
      <c r="Q242" s="28">
        <f t="shared" ca="1" si="55"/>
        <v>0</v>
      </c>
      <c r="R242">
        <f t="shared" ca="1" si="46"/>
        <v>-2.8694337889027056E-4</v>
      </c>
    </row>
    <row r="243" spans="1:18" x14ac:dyDescent="0.2">
      <c r="A243" s="117"/>
      <c r="B243" s="117"/>
      <c r="C243" s="117"/>
      <c r="D243" s="119">
        <f t="shared" si="43"/>
        <v>0</v>
      </c>
      <c r="E243" s="119">
        <f t="shared" si="43"/>
        <v>0</v>
      </c>
      <c r="F243" s="28">
        <f t="shared" si="44"/>
        <v>0</v>
      </c>
      <c r="G243" s="28">
        <f t="shared" si="44"/>
        <v>0</v>
      </c>
      <c r="H243" s="28">
        <f t="shared" si="47"/>
        <v>0</v>
      </c>
      <c r="I243" s="28">
        <f t="shared" si="48"/>
        <v>0</v>
      </c>
      <c r="J243" s="28">
        <f t="shared" si="49"/>
        <v>0</v>
      </c>
      <c r="K243" s="28">
        <f t="shared" si="50"/>
        <v>0</v>
      </c>
      <c r="L243" s="28">
        <f t="shared" si="51"/>
        <v>0</v>
      </c>
      <c r="M243" s="28">
        <f t="shared" ca="1" si="45"/>
        <v>2.8694337889027056E-4</v>
      </c>
      <c r="N243" s="28">
        <f t="shared" ca="1" si="52"/>
        <v>0</v>
      </c>
      <c r="O243" s="11">
        <f t="shared" ca="1" si="53"/>
        <v>0</v>
      </c>
      <c r="P243" s="28">
        <f t="shared" ca="1" si="54"/>
        <v>0</v>
      </c>
      <c r="Q243" s="28">
        <f t="shared" ca="1" si="55"/>
        <v>0</v>
      </c>
      <c r="R243">
        <f t="shared" ca="1" si="46"/>
        <v>-2.8694337889027056E-4</v>
      </c>
    </row>
    <row r="244" spans="1:18" x14ac:dyDescent="0.2">
      <c r="A244" s="117"/>
      <c r="B244" s="117"/>
      <c r="C244" s="117"/>
      <c r="D244" s="119">
        <f t="shared" si="43"/>
        <v>0</v>
      </c>
      <c r="E244" s="119">
        <f t="shared" si="43"/>
        <v>0</v>
      </c>
      <c r="F244" s="28">
        <f t="shared" si="44"/>
        <v>0</v>
      </c>
      <c r="G244" s="28">
        <f t="shared" si="44"/>
        <v>0</v>
      </c>
      <c r="H244" s="28">
        <f t="shared" si="47"/>
        <v>0</v>
      </c>
      <c r="I244" s="28">
        <f t="shared" si="48"/>
        <v>0</v>
      </c>
      <c r="J244" s="28">
        <f t="shared" si="49"/>
        <v>0</v>
      </c>
      <c r="K244" s="28">
        <f t="shared" si="50"/>
        <v>0</v>
      </c>
      <c r="L244" s="28">
        <f t="shared" si="51"/>
        <v>0</v>
      </c>
      <c r="M244" s="28">
        <f t="shared" ca="1" si="45"/>
        <v>2.8694337889027056E-4</v>
      </c>
      <c r="N244" s="28">
        <f t="shared" ca="1" si="52"/>
        <v>0</v>
      </c>
      <c r="O244" s="11">
        <f t="shared" ca="1" si="53"/>
        <v>0</v>
      </c>
      <c r="P244" s="28">
        <f t="shared" ca="1" si="54"/>
        <v>0</v>
      </c>
      <c r="Q244" s="28">
        <f t="shared" ca="1" si="55"/>
        <v>0</v>
      </c>
      <c r="R244">
        <f t="shared" ca="1" si="46"/>
        <v>-2.8694337889027056E-4</v>
      </c>
    </row>
    <row r="245" spans="1:18" x14ac:dyDescent="0.2">
      <c r="A245" s="117"/>
      <c r="B245" s="117"/>
      <c r="C245" s="117"/>
      <c r="D245" s="119">
        <f t="shared" si="43"/>
        <v>0</v>
      </c>
      <c r="E245" s="119">
        <f t="shared" si="43"/>
        <v>0</v>
      </c>
      <c r="F245" s="28">
        <f t="shared" si="44"/>
        <v>0</v>
      </c>
      <c r="G245" s="28">
        <f t="shared" si="44"/>
        <v>0</v>
      </c>
      <c r="H245" s="28">
        <f t="shared" si="47"/>
        <v>0</v>
      </c>
      <c r="I245" s="28">
        <f t="shared" si="48"/>
        <v>0</v>
      </c>
      <c r="J245" s="28">
        <f t="shared" si="49"/>
        <v>0</v>
      </c>
      <c r="K245" s="28">
        <f t="shared" si="50"/>
        <v>0</v>
      </c>
      <c r="L245" s="28">
        <f t="shared" si="51"/>
        <v>0</v>
      </c>
      <c r="M245" s="28">
        <f t="shared" ca="1" si="45"/>
        <v>2.8694337889027056E-4</v>
      </c>
      <c r="N245" s="28">
        <f t="shared" ca="1" si="52"/>
        <v>0</v>
      </c>
      <c r="O245" s="11">
        <f t="shared" ca="1" si="53"/>
        <v>0</v>
      </c>
      <c r="P245" s="28">
        <f t="shared" ca="1" si="54"/>
        <v>0</v>
      </c>
      <c r="Q245" s="28">
        <f t="shared" ca="1" si="55"/>
        <v>0</v>
      </c>
      <c r="R245">
        <f t="shared" ca="1" si="46"/>
        <v>-2.8694337889027056E-4</v>
      </c>
    </row>
    <row r="246" spans="1:18" x14ac:dyDescent="0.2">
      <c r="A246" s="117"/>
      <c r="B246" s="117"/>
      <c r="C246" s="117"/>
      <c r="D246" s="119">
        <f t="shared" si="43"/>
        <v>0</v>
      </c>
      <c r="E246" s="119">
        <f t="shared" si="43"/>
        <v>0</v>
      </c>
      <c r="F246" s="28">
        <f t="shared" si="44"/>
        <v>0</v>
      </c>
      <c r="G246" s="28">
        <f t="shared" si="44"/>
        <v>0</v>
      </c>
      <c r="H246" s="28">
        <f t="shared" si="47"/>
        <v>0</v>
      </c>
      <c r="I246" s="28">
        <f t="shared" si="48"/>
        <v>0</v>
      </c>
      <c r="J246" s="28">
        <f t="shared" si="49"/>
        <v>0</v>
      </c>
      <c r="K246" s="28">
        <f t="shared" si="50"/>
        <v>0</v>
      </c>
      <c r="L246" s="28">
        <f t="shared" si="51"/>
        <v>0</v>
      </c>
      <c r="M246" s="28">
        <f t="shared" ca="1" si="45"/>
        <v>2.8694337889027056E-4</v>
      </c>
      <c r="N246" s="28">
        <f t="shared" ca="1" si="52"/>
        <v>0</v>
      </c>
      <c r="O246" s="11">
        <f t="shared" ca="1" si="53"/>
        <v>0</v>
      </c>
      <c r="P246" s="28">
        <f t="shared" ca="1" si="54"/>
        <v>0</v>
      </c>
      <c r="Q246" s="28">
        <f t="shared" ca="1" si="55"/>
        <v>0</v>
      </c>
      <c r="R246">
        <f t="shared" ca="1" si="46"/>
        <v>-2.8694337889027056E-4</v>
      </c>
    </row>
    <row r="247" spans="1:18" x14ac:dyDescent="0.2">
      <c r="A247" s="117"/>
      <c r="B247" s="117"/>
      <c r="C247" s="117"/>
      <c r="D247" s="119">
        <f t="shared" si="43"/>
        <v>0</v>
      </c>
      <c r="E247" s="119">
        <f t="shared" si="43"/>
        <v>0</v>
      </c>
      <c r="F247" s="28">
        <f t="shared" si="44"/>
        <v>0</v>
      </c>
      <c r="G247" s="28">
        <f t="shared" si="44"/>
        <v>0</v>
      </c>
      <c r="H247" s="28">
        <f t="shared" si="47"/>
        <v>0</v>
      </c>
      <c r="I247" s="28">
        <f t="shared" si="48"/>
        <v>0</v>
      </c>
      <c r="J247" s="28">
        <f t="shared" si="49"/>
        <v>0</v>
      </c>
      <c r="K247" s="28">
        <f t="shared" si="50"/>
        <v>0</v>
      </c>
      <c r="L247" s="28">
        <f t="shared" si="51"/>
        <v>0</v>
      </c>
      <c r="M247" s="28">
        <f t="shared" ca="1" si="45"/>
        <v>2.8694337889027056E-4</v>
      </c>
      <c r="N247" s="28">
        <f t="shared" ca="1" si="52"/>
        <v>0</v>
      </c>
      <c r="O247" s="11">
        <f t="shared" ca="1" si="53"/>
        <v>0</v>
      </c>
      <c r="P247" s="28">
        <f t="shared" ca="1" si="54"/>
        <v>0</v>
      </c>
      <c r="Q247" s="28">
        <f t="shared" ca="1" si="55"/>
        <v>0</v>
      </c>
      <c r="R247">
        <f t="shared" ca="1" si="46"/>
        <v>-2.8694337889027056E-4</v>
      </c>
    </row>
    <row r="248" spans="1:18" x14ac:dyDescent="0.2">
      <c r="A248" s="117"/>
      <c r="B248" s="117"/>
      <c r="C248" s="117"/>
      <c r="D248" s="119">
        <f t="shared" si="43"/>
        <v>0</v>
      </c>
      <c r="E248" s="119">
        <f t="shared" si="43"/>
        <v>0</v>
      </c>
      <c r="F248" s="28">
        <f t="shared" si="44"/>
        <v>0</v>
      </c>
      <c r="G248" s="28">
        <f t="shared" si="44"/>
        <v>0</v>
      </c>
      <c r="H248" s="28">
        <f t="shared" si="47"/>
        <v>0</v>
      </c>
      <c r="I248" s="28">
        <f t="shared" si="48"/>
        <v>0</v>
      </c>
      <c r="J248" s="28">
        <f t="shared" si="49"/>
        <v>0</v>
      </c>
      <c r="K248" s="28">
        <f t="shared" si="50"/>
        <v>0</v>
      </c>
      <c r="L248" s="28">
        <f t="shared" si="51"/>
        <v>0</v>
      </c>
      <c r="M248" s="28">
        <f t="shared" ca="1" si="45"/>
        <v>2.8694337889027056E-4</v>
      </c>
      <c r="N248" s="28">
        <f t="shared" ca="1" si="52"/>
        <v>0</v>
      </c>
      <c r="O248" s="11">
        <f t="shared" ca="1" si="53"/>
        <v>0</v>
      </c>
      <c r="P248" s="28">
        <f t="shared" ca="1" si="54"/>
        <v>0</v>
      </c>
      <c r="Q248" s="28">
        <f t="shared" ca="1" si="55"/>
        <v>0</v>
      </c>
      <c r="R248">
        <f t="shared" ca="1" si="46"/>
        <v>-2.8694337889027056E-4</v>
      </c>
    </row>
    <row r="249" spans="1:18" x14ac:dyDescent="0.2">
      <c r="A249" s="117"/>
      <c r="B249" s="117"/>
      <c r="C249" s="117"/>
      <c r="D249" s="119">
        <f t="shared" si="43"/>
        <v>0</v>
      </c>
      <c r="E249" s="119">
        <f t="shared" si="43"/>
        <v>0</v>
      </c>
      <c r="F249" s="28">
        <f t="shared" si="44"/>
        <v>0</v>
      </c>
      <c r="G249" s="28">
        <f t="shared" si="44"/>
        <v>0</v>
      </c>
      <c r="H249" s="28">
        <f t="shared" si="47"/>
        <v>0</v>
      </c>
      <c r="I249" s="28">
        <f t="shared" si="48"/>
        <v>0</v>
      </c>
      <c r="J249" s="28">
        <f t="shared" si="49"/>
        <v>0</v>
      </c>
      <c r="K249" s="28">
        <f t="shared" si="50"/>
        <v>0</v>
      </c>
      <c r="L249" s="28">
        <f t="shared" si="51"/>
        <v>0</v>
      </c>
      <c r="M249" s="28">
        <f t="shared" ca="1" si="45"/>
        <v>2.8694337889027056E-4</v>
      </c>
      <c r="N249" s="28">
        <f t="shared" ca="1" si="52"/>
        <v>0</v>
      </c>
      <c r="O249" s="11">
        <f t="shared" ca="1" si="53"/>
        <v>0</v>
      </c>
      <c r="P249" s="28">
        <f t="shared" ca="1" si="54"/>
        <v>0</v>
      </c>
      <c r="Q249" s="28">
        <f t="shared" ca="1" si="55"/>
        <v>0</v>
      </c>
      <c r="R249">
        <f t="shared" ca="1" si="46"/>
        <v>-2.8694337889027056E-4</v>
      </c>
    </row>
    <row r="250" spans="1:18" x14ac:dyDescent="0.2">
      <c r="A250" s="117"/>
      <c r="B250" s="117"/>
      <c r="C250" s="117"/>
      <c r="D250" s="119">
        <f t="shared" si="43"/>
        <v>0</v>
      </c>
      <c r="E250" s="119">
        <f t="shared" si="43"/>
        <v>0</v>
      </c>
      <c r="F250" s="28">
        <f t="shared" si="44"/>
        <v>0</v>
      </c>
      <c r="G250" s="28">
        <f t="shared" si="44"/>
        <v>0</v>
      </c>
      <c r="H250" s="28">
        <f t="shared" si="47"/>
        <v>0</v>
      </c>
      <c r="I250" s="28">
        <f t="shared" si="48"/>
        <v>0</v>
      </c>
      <c r="J250" s="28">
        <f t="shared" si="49"/>
        <v>0</v>
      </c>
      <c r="K250" s="28">
        <f t="shared" si="50"/>
        <v>0</v>
      </c>
      <c r="L250" s="28">
        <f t="shared" si="51"/>
        <v>0</v>
      </c>
      <c r="M250" s="28">
        <f t="shared" ca="1" si="45"/>
        <v>2.8694337889027056E-4</v>
      </c>
      <c r="N250" s="28">
        <f t="shared" ca="1" si="52"/>
        <v>0</v>
      </c>
      <c r="O250" s="11">
        <f t="shared" ca="1" si="53"/>
        <v>0</v>
      </c>
      <c r="P250" s="28">
        <f t="shared" ca="1" si="54"/>
        <v>0</v>
      </c>
      <c r="Q250" s="28">
        <f t="shared" ca="1" si="55"/>
        <v>0</v>
      </c>
      <c r="R250">
        <f t="shared" ca="1" si="46"/>
        <v>-2.8694337889027056E-4</v>
      </c>
    </row>
    <row r="251" spans="1:18" x14ac:dyDescent="0.2">
      <c r="A251" s="117"/>
      <c r="B251" s="117"/>
      <c r="C251" s="117"/>
      <c r="D251" s="119">
        <f t="shared" si="43"/>
        <v>0</v>
      </c>
      <c r="E251" s="119">
        <f t="shared" si="43"/>
        <v>0</v>
      </c>
      <c r="F251" s="28">
        <f t="shared" si="44"/>
        <v>0</v>
      </c>
      <c r="G251" s="28">
        <f t="shared" si="44"/>
        <v>0</v>
      </c>
      <c r="H251" s="28">
        <f t="shared" si="47"/>
        <v>0</v>
      </c>
      <c r="I251" s="28">
        <f t="shared" si="48"/>
        <v>0</v>
      </c>
      <c r="J251" s="28">
        <f t="shared" si="49"/>
        <v>0</v>
      </c>
      <c r="K251" s="28">
        <f t="shared" si="50"/>
        <v>0</v>
      </c>
      <c r="L251" s="28">
        <f t="shared" si="51"/>
        <v>0</v>
      </c>
      <c r="M251" s="28">
        <f t="shared" ca="1" si="45"/>
        <v>2.8694337889027056E-4</v>
      </c>
      <c r="N251" s="28">
        <f t="shared" ca="1" si="52"/>
        <v>0</v>
      </c>
      <c r="O251" s="11">
        <f t="shared" ca="1" si="53"/>
        <v>0</v>
      </c>
      <c r="P251" s="28">
        <f t="shared" ca="1" si="54"/>
        <v>0</v>
      </c>
      <c r="Q251" s="28">
        <f t="shared" ca="1" si="55"/>
        <v>0</v>
      </c>
      <c r="R251">
        <f t="shared" ca="1" si="46"/>
        <v>-2.8694337889027056E-4</v>
      </c>
    </row>
    <row r="252" spans="1:18" x14ac:dyDescent="0.2">
      <c r="A252" s="117"/>
      <c r="B252" s="117"/>
      <c r="C252" s="117"/>
      <c r="D252" s="119">
        <f t="shared" si="43"/>
        <v>0</v>
      </c>
      <c r="E252" s="119">
        <f t="shared" si="43"/>
        <v>0</v>
      </c>
      <c r="F252" s="28">
        <f t="shared" si="44"/>
        <v>0</v>
      </c>
      <c r="G252" s="28">
        <f t="shared" si="44"/>
        <v>0</v>
      </c>
      <c r="H252" s="28">
        <f t="shared" si="47"/>
        <v>0</v>
      </c>
      <c r="I252" s="28">
        <f t="shared" si="48"/>
        <v>0</v>
      </c>
      <c r="J252" s="28">
        <f t="shared" si="49"/>
        <v>0</v>
      </c>
      <c r="K252" s="28">
        <f t="shared" si="50"/>
        <v>0</v>
      </c>
      <c r="L252" s="28">
        <f t="shared" si="51"/>
        <v>0</v>
      </c>
      <c r="M252" s="28">
        <f t="shared" ca="1" si="45"/>
        <v>2.8694337889027056E-4</v>
      </c>
      <c r="N252" s="28">
        <f t="shared" ca="1" si="52"/>
        <v>0</v>
      </c>
      <c r="O252" s="11">
        <f t="shared" ca="1" si="53"/>
        <v>0</v>
      </c>
      <c r="P252" s="28">
        <f t="shared" ca="1" si="54"/>
        <v>0</v>
      </c>
      <c r="Q252" s="28">
        <f t="shared" ca="1" si="55"/>
        <v>0</v>
      </c>
      <c r="R252">
        <f t="shared" ca="1" si="46"/>
        <v>-2.8694337889027056E-4</v>
      </c>
    </row>
    <row r="253" spans="1:18" x14ac:dyDescent="0.2">
      <c r="A253" s="117"/>
      <c r="B253" s="117"/>
      <c r="C253" s="117"/>
      <c r="D253" s="119">
        <f t="shared" si="43"/>
        <v>0</v>
      </c>
      <c r="E253" s="119">
        <f t="shared" si="43"/>
        <v>0</v>
      </c>
      <c r="F253" s="28">
        <f t="shared" si="44"/>
        <v>0</v>
      </c>
      <c r="G253" s="28">
        <f t="shared" si="44"/>
        <v>0</v>
      </c>
      <c r="H253" s="28">
        <f t="shared" si="47"/>
        <v>0</v>
      </c>
      <c r="I253" s="28">
        <f t="shared" si="48"/>
        <v>0</v>
      </c>
      <c r="J253" s="28">
        <f t="shared" si="49"/>
        <v>0</v>
      </c>
      <c r="K253" s="28">
        <f t="shared" si="50"/>
        <v>0</v>
      </c>
      <c r="L253" s="28">
        <f t="shared" si="51"/>
        <v>0</v>
      </c>
      <c r="M253" s="28">
        <f t="shared" ca="1" si="45"/>
        <v>2.8694337889027056E-4</v>
      </c>
      <c r="N253" s="28">
        <f t="shared" ca="1" si="52"/>
        <v>0</v>
      </c>
      <c r="O253" s="11">
        <f t="shared" ca="1" si="53"/>
        <v>0</v>
      </c>
      <c r="P253" s="28">
        <f t="shared" ca="1" si="54"/>
        <v>0</v>
      </c>
      <c r="Q253" s="28">
        <f t="shared" ca="1" si="55"/>
        <v>0</v>
      </c>
      <c r="R253">
        <f t="shared" ca="1" si="46"/>
        <v>-2.8694337889027056E-4</v>
      </c>
    </row>
    <row r="254" spans="1:18" x14ac:dyDescent="0.2">
      <c r="A254" s="117"/>
      <c r="B254" s="117"/>
      <c r="C254" s="117"/>
      <c r="D254" s="119">
        <f t="shared" si="43"/>
        <v>0</v>
      </c>
      <c r="E254" s="119">
        <f t="shared" si="43"/>
        <v>0</v>
      </c>
      <c r="F254" s="28">
        <f t="shared" si="44"/>
        <v>0</v>
      </c>
      <c r="G254" s="28">
        <f t="shared" si="44"/>
        <v>0</v>
      </c>
      <c r="H254" s="28">
        <f t="shared" si="47"/>
        <v>0</v>
      </c>
      <c r="I254" s="28">
        <f t="shared" si="48"/>
        <v>0</v>
      </c>
      <c r="J254" s="28">
        <f t="shared" si="49"/>
        <v>0</v>
      </c>
      <c r="K254" s="28">
        <f t="shared" si="50"/>
        <v>0</v>
      </c>
      <c r="L254" s="28">
        <f t="shared" si="51"/>
        <v>0</v>
      </c>
      <c r="M254" s="28">
        <f t="shared" ca="1" si="45"/>
        <v>2.8694337889027056E-4</v>
      </c>
      <c r="N254" s="28">
        <f t="shared" ca="1" si="52"/>
        <v>0</v>
      </c>
      <c r="O254" s="11">
        <f t="shared" ca="1" si="53"/>
        <v>0</v>
      </c>
      <c r="P254" s="28">
        <f t="shared" ca="1" si="54"/>
        <v>0</v>
      </c>
      <c r="Q254" s="28">
        <f t="shared" ca="1" si="55"/>
        <v>0</v>
      </c>
      <c r="R254">
        <f t="shared" ca="1" si="46"/>
        <v>-2.8694337889027056E-4</v>
      </c>
    </row>
    <row r="255" spans="1:18" x14ac:dyDescent="0.2">
      <c r="A255" s="117"/>
      <c r="B255" s="117"/>
      <c r="C255" s="117"/>
      <c r="D255" s="119">
        <f t="shared" si="43"/>
        <v>0</v>
      </c>
      <c r="E255" s="119">
        <f t="shared" si="43"/>
        <v>0</v>
      </c>
      <c r="F255" s="28">
        <f t="shared" si="44"/>
        <v>0</v>
      </c>
      <c r="G255" s="28">
        <f t="shared" si="44"/>
        <v>0</v>
      </c>
      <c r="H255" s="28">
        <f t="shared" si="47"/>
        <v>0</v>
      </c>
      <c r="I255" s="28">
        <f t="shared" si="48"/>
        <v>0</v>
      </c>
      <c r="J255" s="28">
        <f t="shared" si="49"/>
        <v>0</v>
      </c>
      <c r="K255" s="28">
        <f t="shared" si="50"/>
        <v>0</v>
      </c>
      <c r="L255" s="28">
        <f t="shared" si="51"/>
        <v>0</v>
      </c>
      <c r="M255" s="28">
        <f t="shared" ca="1" si="45"/>
        <v>2.8694337889027056E-4</v>
      </c>
      <c r="N255" s="28">
        <f t="shared" ca="1" si="52"/>
        <v>0</v>
      </c>
      <c r="O255" s="11">
        <f t="shared" ca="1" si="53"/>
        <v>0</v>
      </c>
      <c r="P255" s="28">
        <f t="shared" ca="1" si="54"/>
        <v>0</v>
      </c>
      <c r="Q255" s="28">
        <f t="shared" ca="1" si="55"/>
        <v>0</v>
      </c>
      <c r="R255">
        <f t="shared" ca="1" si="46"/>
        <v>-2.8694337889027056E-4</v>
      </c>
    </row>
    <row r="256" spans="1:18" x14ac:dyDescent="0.2">
      <c r="A256" s="117"/>
      <c r="B256" s="117"/>
      <c r="C256" s="117"/>
      <c r="D256" s="119">
        <f t="shared" si="43"/>
        <v>0</v>
      </c>
      <c r="E256" s="119">
        <f t="shared" si="43"/>
        <v>0</v>
      </c>
      <c r="F256" s="28">
        <f t="shared" si="44"/>
        <v>0</v>
      </c>
      <c r="G256" s="28">
        <f t="shared" si="44"/>
        <v>0</v>
      </c>
      <c r="H256" s="28">
        <f t="shared" si="47"/>
        <v>0</v>
      </c>
      <c r="I256" s="28">
        <f t="shared" si="48"/>
        <v>0</v>
      </c>
      <c r="J256" s="28">
        <f t="shared" si="49"/>
        <v>0</v>
      </c>
      <c r="K256" s="28">
        <f t="shared" si="50"/>
        <v>0</v>
      </c>
      <c r="L256" s="28">
        <f t="shared" si="51"/>
        <v>0</v>
      </c>
      <c r="M256" s="28">
        <f t="shared" ca="1" si="45"/>
        <v>2.8694337889027056E-4</v>
      </c>
      <c r="N256" s="28">
        <f t="shared" ca="1" si="52"/>
        <v>0</v>
      </c>
      <c r="O256" s="11">
        <f t="shared" ca="1" si="53"/>
        <v>0</v>
      </c>
      <c r="P256" s="28">
        <f t="shared" ca="1" si="54"/>
        <v>0</v>
      </c>
      <c r="Q256" s="28">
        <f t="shared" ca="1" si="55"/>
        <v>0</v>
      </c>
      <c r="R256">
        <f t="shared" ca="1" si="46"/>
        <v>-2.8694337889027056E-4</v>
      </c>
    </row>
    <row r="257" spans="1:18" x14ac:dyDescent="0.2">
      <c r="A257" s="117"/>
      <c r="B257" s="117"/>
      <c r="C257" s="117"/>
      <c r="D257" s="119">
        <f t="shared" si="43"/>
        <v>0</v>
      </c>
      <c r="E257" s="119">
        <f t="shared" si="43"/>
        <v>0</v>
      </c>
      <c r="F257" s="28">
        <f t="shared" si="44"/>
        <v>0</v>
      </c>
      <c r="G257" s="28">
        <f t="shared" si="44"/>
        <v>0</v>
      </c>
      <c r="H257" s="28">
        <f t="shared" si="47"/>
        <v>0</v>
      </c>
      <c r="I257" s="28">
        <f t="shared" si="48"/>
        <v>0</v>
      </c>
      <c r="J257" s="28">
        <f t="shared" si="49"/>
        <v>0</v>
      </c>
      <c r="K257" s="28">
        <f t="shared" si="50"/>
        <v>0</v>
      </c>
      <c r="L257" s="28">
        <f t="shared" si="51"/>
        <v>0</v>
      </c>
      <c r="M257" s="28">
        <f t="shared" ca="1" si="45"/>
        <v>2.8694337889027056E-4</v>
      </c>
      <c r="N257" s="28">
        <f t="shared" ca="1" si="52"/>
        <v>0</v>
      </c>
      <c r="O257" s="11">
        <f t="shared" ca="1" si="53"/>
        <v>0</v>
      </c>
      <c r="P257" s="28">
        <f t="shared" ca="1" si="54"/>
        <v>0</v>
      </c>
      <c r="Q257" s="28">
        <f t="shared" ca="1" si="55"/>
        <v>0</v>
      </c>
      <c r="R257">
        <f t="shared" ca="1" si="46"/>
        <v>-2.8694337889027056E-4</v>
      </c>
    </row>
    <row r="258" spans="1:18" x14ac:dyDescent="0.2">
      <c r="A258" s="117"/>
      <c r="B258" s="117"/>
      <c r="C258" s="117"/>
      <c r="D258" s="119">
        <f t="shared" si="43"/>
        <v>0</v>
      </c>
      <c r="E258" s="119">
        <f t="shared" si="43"/>
        <v>0</v>
      </c>
      <c r="F258" s="28">
        <f t="shared" si="44"/>
        <v>0</v>
      </c>
      <c r="G258" s="28">
        <f t="shared" si="44"/>
        <v>0</v>
      </c>
      <c r="H258" s="28">
        <f t="shared" si="47"/>
        <v>0</v>
      </c>
      <c r="I258" s="28">
        <f t="shared" si="48"/>
        <v>0</v>
      </c>
      <c r="J258" s="28">
        <f t="shared" si="49"/>
        <v>0</v>
      </c>
      <c r="K258" s="28">
        <f t="shared" si="50"/>
        <v>0</v>
      </c>
      <c r="L258" s="28">
        <f t="shared" si="51"/>
        <v>0</v>
      </c>
      <c r="M258" s="28">
        <f t="shared" ca="1" si="45"/>
        <v>2.8694337889027056E-4</v>
      </c>
      <c r="N258" s="28">
        <f t="shared" ca="1" si="52"/>
        <v>0</v>
      </c>
      <c r="O258" s="11">
        <f t="shared" ca="1" si="53"/>
        <v>0</v>
      </c>
      <c r="P258" s="28">
        <f t="shared" ca="1" si="54"/>
        <v>0</v>
      </c>
      <c r="Q258" s="28">
        <f t="shared" ca="1" si="55"/>
        <v>0</v>
      </c>
      <c r="R258">
        <f t="shared" ca="1" si="46"/>
        <v>-2.8694337889027056E-4</v>
      </c>
    </row>
    <row r="259" spans="1:18" x14ac:dyDescent="0.2">
      <c r="A259" s="117"/>
      <c r="B259" s="117"/>
      <c r="C259" s="117"/>
      <c r="D259" s="119">
        <f t="shared" si="43"/>
        <v>0</v>
      </c>
      <c r="E259" s="119">
        <f t="shared" si="43"/>
        <v>0</v>
      </c>
      <c r="F259" s="28">
        <f t="shared" si="44"/>
        <v>0</v>
      </c>
      <c r="G259" s="28">
        <f t="shared" si="44"/>
        <v>0</v>
      </c>
      <c r="H259" s="28">
        <f t="shared" si="47"/>
        <v>0</v>
      </c>
      <c r="I259" s="28">
        <f t="shared" si="48"/>
        <v>0</v>
      </c>
      <c r="J259" s="28">
        <f t="shared" si="49"/>
        <v>0</v>
      </c>
      <c r="K259" s="28">
        <f t="shared" si="50"/>
        <v>0</v>
      </c>
      <c r="L259" s="28">
        <f t="shared" si="51"/>
        <v>0</v>
      </c>
      <c r="M259" s="28">
        <f t="shared" ca="1" si="45"/>
        <v>2.8694337889027056E-4</v>
      </c>
      <c r="N259" s="28">
        <f t="shared" ca="1" si="52"/>
        <v>0</v>
      </c>
      <c r="O259" s="11">
        <f t="shared" ca="1" si="53"/>
        <v>0</v>
      </c>
      <c r="P259" s="28">
        <f t="shared" ca="1" si="54"/>
        <v>0</v>
      </c>
      <c r="Q259" s="28">
        <f t="shared" ca="1" si="55"/>
        <v>0</v>
      </c>
      <c r="R259">
        <f t="shared" ca="1" si="46"/>
        <v>-2.8694337889027056E-4</v>
      </c>
    </row>
    <row r="260" spans="1:18" x14ac:dyDescent="0.2">
      <c r="A260" s="117"/>
      <c r="B260" s="117"/>
      <c r="C260" s="117"/>
      <c r="D260" s="119">
        <f t="shared" si="43"/>
        <v>0</v>
      </c>
      <c r="E260" s="119">
        <f t="shared" si="43"/>
        <v>0</v>
      </c>
      <c r="F260" s="28">
        <f t="shared" si="44"/>
        <v>0</v>
      </c>
      <c r="G260" s="28">
        <f t="shared" si="44"/>
        <v>0</v>
      </c>
      <c r="H260" s="28">
        <f t="shared" si="47"/>
        <v>0</v>
      </c>
      <c r="I260" s="28">
        <f t="shared" si="48"/>
        <v>0</v>
      </c>
      <c r="J260" s="28">
        <f t="shared" si="49"/>
        <v>0</v>
      </c>
      <c r="K260" s="28">
        <f t="shared" si="50"/>
        <v>0</v>
      </c>
      <c r="L260" s="28">
        <f t="shared" si="51"/>
        <v>0</v>
      </c>
      <c r="M260" s="28">
        <f t="shared" ca="1" si="45"/>
        <v>2.8694337889027056E-4</v>
      </c>
      <c r="N260" s="28">
        <f t="shared" ca="1" si="52"/>
        <v>0</v>
      </c>
      <c r="O260" s="11">
        <f t="shared" ca="1" si="53"/>
        <v>0</v>
      </c>
      <c r="P260" s="28">
        <f t="shared" ca="1" si="54"/>
        <v>0</v>
      </c>
      <c r="Q260" s="28">
        <f t="shared" ca="1" si="55"/>
        <v>0</v>
      </c>
      <c r="R260">
        <f t="shared" ca="1" si="46"/>
        <v>-2.8694337889027056E-4</v>
      </c>
    </row>
    <row r="261" spans="1:18" x14ac:dyDescent="0.2">
      <c r="A261" s="117"/>
      <c r="B261" s="117"/>
      <c r="C261" s="117"/>
      <c r="D261" s="119">
        <f t="shared" si="43"/>
        <v>0</v>
      </c>
      <c r="E261" s="119">
        <f t="shared" si="43"/>
        <v>0</v>
      </c>
      <c r="F261" s="28">
        <f t="shared" si="44"/>
        <v>0</v>
      </c>
      <c r="G261" s="28">
        <f t="shared" si="44"/>
        <v>0</v>
      </c>
      <c r="H261" s="28">
        <f t="shared" si="47"/>
        <v>0</v>
      </c>
      <c r="I261" s="28">
        <f t="shared" si="48"/>
        <v>0</v>
      </c>
      <c r="J261" s="28">
        <f t="shared" si="49"/>
        <v>0</v>
      </c>
      <c r="K261" s="28">
        <f t="shared" si="50"/>
        <v>0</v>
      </c>
      <c r="L261" s="28">
        <f t="shared" si="51"/>
        <v>0</v>
      </c>
      <c r="M261" s="28">
        <f t="shared" ca="1" si="45"/>
        <v>2.8694337889027056E-4</v>
      </c>
      <c r="N261" s="28">
        <f t="shared" ca="1" si="52"/>
        <v>0</v>
      </c>
      <c r="O261" s="11">
        <f t="shared" ca="1" si="53"/>
        <v>0</v>
      </c>
      <c r="P261" s="28">
        <f t="shared" ca="1" si="54"/>
        <v>0</v>
      </c>
      <c r="Q261" s="28">
        <f t="shared" ca="1" si="55"/>
        <v>0</v>
      </c>
      <c r="R261">
        <f t="shared" ca="1" si="46"/>
        <v>-2.8694337889027056E-4</v>
      </c>
    </row>
    <row r="262" spans="1:18" x14ac:dyDescent="0.2">
      <c r="A262" s="117"/>
      <c r="B262" s="117"/>
      <c r="C262" s="117"/>
      <c r="D262" s="119">
        <f t="shared" si="43"/>
        <v>0</v>
      </c>
      <c r="E262" s="119">
        <f t="shared" si="43"/>
        <v>0</v>
      </c>
      <c r="F262" s="28">
        <f t="shared" si="44"/>
        <v>0</v>
      </c>
      <c r="G262" s="28">
        <f t="shared" si="44"/>
        <v>0</v>
      </c>
      <c r="H262" s="28">
        <f t="shared" si="47"/>
        <v>0</v>
      </c>
      <c r="I262" s="28">
        <f t="shared" si="48"/>
        <v>0</v>
      </c>
      <c r="J262" s="28">
        <f t="shared" si="49"/>
        <v>0</v>
      </c>
      <c r="K262" s="28">
        <f t="shared" si="50"/>
        <v>0</v>
      </c>
      <c r="L262" s="28">
        <f t="shared" si="51"/>
        <v>0</v>
      </c>
      <c r="M262" s="28">
        <f t="shared" ca="1" si="45"/>
        <v>2.8694337889027056E-4</v>
      </c>
      <c r="N262" s="28">
        <f t="shared" ca="1" si="52"/>
        <v>0</v>
      </c>
      <c r="O262" s="11">
        <f t="shared" ca="1" si="53"/>
        <v>0</v>
      </c>
      <c r="P262" s="28">
        <f t="shared" ca="1" si="54"/>
        <v>0</v>
      </c>
      <c r="Q262" s="28">
        <f t="shared" ca="1" si="55"/>
        <v>0</v>
      </c>
      <c r="R262">
        <f t="shared" ca="1" si="46"/>
        <v>-2.8694337889027056E-4</v>
      </c>
    </row>
    <row r="263" spans="1:18" x14ac:dyDescent="0.2">
      <c r="A263" s="117"/>
      <c r="B263" s="117"/>
      <c r="C263" s="117"/>
      <c r="D263" s="119">
        <f t="shared" si="43"/>
        <v>0</v>
      </c>
      <c r="E263" s="119">
        <f t="shared" si="43"/>
        <v>0</v>
      </c>
      <c r="F263" s="28">
        <f t="shared" si="44"/>
        <v>0</v>
      </c>
      <c r="G263" s="28">
        <f t="shared" si="44"/>
        <v>0</v>
      </c>
      <c r="H263" s="28">
        <f t="shared" si="47"/>
        <v>0</v>
      </c>
      <c r="I263" s="28">
        <f t="shared" si="48"/>
        <v>0</v>
      </c>
      <c r="J263" s="28">
        <f t="shared" si="49"/>
        <v>0</v>
      </c>
      <c r="K263" s="28">
        <f t="shared" si="50"/>
        <v>0</v>
      </c>
      <c r="L263" s="28">
        <f t="shared" si="51"/>
        <v>0</v>
      </c>
      <c r="M263" s="28">
        <f t="shared" ca="1" si="45"/>
        <v>2.8694337889027056E-4</v>
      </c>
      <c r="N263" s="28">
        <f t="shared" ca="1" si="52"/>
        <v>0</v>
      </c>
      <c r="O263" s="11">
        <f t="shared" ca="1" si="53"/>
        <v>0</v>
      </c>
      <c r="P263" s="28">
        <f t="shared" ca="1" si="54"/>
        <v>0</v>
      </c>
      <c r="Q263" s="28">
        <f t="shared" ca="1" si="55"/>
        <v>0</v>
      </c>
      <c r="R263">
        <f t="shared" ca="1" si="46"/>
        <v>-2.8694337889027056E-4</v>
      </c>
    </row>
    <row r="264" spans="1:18" x14ac:dyDescent="0.2">
      <c r="A264" s="117"/>
      <c r="B264" s="117"/>
      <c r="C264" s="117"/>
      <c r="D264" s="119">
        <f t="shared" si="43"/>
        <v>0</v>
      </c>
      <c r="E264" s="119">
        <f t="shared" si="43"/>
        <v>0</v>
      </c>
      <c r="F264" s="28">
        <f t="shared" si="44"/>
        <v>0</v>
      </c>
      <c r="G264" s="28">
        <f t="shared" si="44"/>
        <v>0</v>
      </c>
      <c r="H264" s="28">
        <f t="shared" si="47"/>
        <v>0</v>
      </c>
      <c r="I264" s="28">
        <f t="shared" si="48"/>
        <v>0</v>
      </c>
      <c r="J264" s="28">
        <f t="shared" si="49"/>
        <v>0</v>
      </c>
      <c r="K264" s="28">
        <f t="shared" si="50"/>
        <v>0</v>
      </c>
      <c r="L264" s="28">
        <f t="shared" si="51"/>
        <v>0</v>
      </c>
      <c r="M264" s="28">
        <f t="shared" ca="1" si="45"/>
        <v>2.8694337889027056E-4</v>
      </c>
      <c r="N264" s="28">
        <f t="shared" ca="1" si="52"/>
        <v>0</v>
      </c>
      <c r="O264" s="11">
        <f t="shared" ca="1" si="53"/>
        <v>0</v>
      </c>
      <c r="P264" s="28">
        <f t="shared" ca="1" si="54"/>
        <v>0</v>
      </c>
      <c r="Q264" s="28">
        <f t="shared" ca="1" si="55"/>
        <v>0</v>
      </c>
      <c r="R264">
        <f t="shared" ca="1" si="46"/>
        <v>-2.8694337889027056E-4</v>
      </c>
    </row>
    <row r="265" spans="1:18" x14ac:dyDescent="0.2">
      <c r="A265" s="117"/>
      <c r="B265" s="117"/>
      <c r="C265" s="117"/>
      <c r="D265" s="119">
        <f t="shared" si="43"/>
        <v>0</v>
      </c>
      <c r="E265" s="119">
        <f t="shared" si="43"/>
        <v>0</v>
      </c>
      <c r="F265" s="28">
        <f t="shared" si="44"/>
        <v>0</v>
      </c>
      <c r="G265" s="28">
        <f t="shared" si="44"/>
        <v>0</v>
      </c>
      <c r="H265" s="28">
        <f t="shared" si="47"/>
        <v>0</v>
      </c>
      <c r="I265" s="28">
        <f t="shared" si="48"/>
        <v>0</v>
      </c>
      <c r="J265" s="28">
        <f t="shared" si="49"/>
        <v>0</v>
      </c>
      <c r="K265" s="28">
        <f t="shared" si="50"/>
        <v>0</v>
      </c>
      <c r="L265" s="28">
        <f t="shared" si="51"/>
        <v>0</v>
      </c>
      <c r="M265" s="28">
        <f t="shared" ca="1" si="45"/>
        <v>2.8694337889027056E-4</v>
      </c>
      <c r="N265" s="28">
        <f t="shared" ca="1" si="52"/>
        <v>0</v>
      </c>
      <c r="O265" s="11">
        <f t="shared" ca="1" si="53"/>
        <v>0</v>
      </c>
      <c r="P265" s="28">
        <f t="shared" ca="1" si="54"/>
        <v>0</v>
      </c>
      <c r="Q265" s="28">
        <f t="shared" ca="1" si="55"/>
        <v>0</v>
      </c>
      <c r="R265">
        <f t="shared" ca="1" si="46"/>
        <v>-2.8694337889027056E-4</v>
      </c>
    </row>
    <row r="266" spans="1:18" x14ac:dyDescent="0.2">
      <c r="A266" s="117"/>
      <c r="B266" s="117"/>
      <c r="C266" s="117"/>
      <c r="D266" s="119">
        <f t="shared" si="43"/>
        <v>0</v>
      </c>
      <c r="E266" s="119">
        <f t="shared" si="43"/>
        <v>0</v>
      </c>
      <c r="F266" s="28">
        <f t="shared" si="44"/>
        <v>0</v>
      </c>
      <c r="G266" s="28">
        <f t="shared" si="44"/>
        <v>0</v>
      </c>
      <c r="H266" s="28">
        <f t="shared" si="47"/>
        <v>0</v>
      </c>
      <c r="I266" s="28">
        <f t="shared" si="48"/>
        <v>0</v>
      </c>
      <c r="J266" s="28">
        <f t="shared" si="49"/>
        <v>0</v>
      </c>
      <c r="K266" s="28">
        <f t="shared" si="50"/>
        <v>0</v>
      </c>
      <c r="L266" s="28">
        <f t="shared" si="51"/>
        <v>0</v>
      </c>
      <c r="M266" s="28">
        <f t="shared" ca="1" si="45"/>
        <v>2.8694337889027056E-4</v>
      </c>
      <c r="N266" s="28">
        <f t="shared" ca="1" si="52"/>
        <v>0</v>
      </c>
      <c r="O266" s="11">
        <f t="shared" ca="1" si="53"/>
        <v>0</v>
      </c>
      <c r="P266" s="28">
        <f t="shared" ca="1" si="54"/>
        <v>0</v>
      </c>
      <c r="Q266" s="28">
        <f t="shared" ca="1" si="55"/>
        <v>0</v>
      </c>
      <c r="R266">
        <f t="shared" ca="1" si="46"/>
        <v>-2.8694337889027056E-4</v>
      </c>
    </row>
    <row r="267" spans="1:18" x14ac:dyDescent="0.2">
      <c r="A267" s="117"/>
      <c r="B267" s="117"/>
      <c r="C267" s="117"/>
      <c r="D267" s="119">
        <f t="shared" si="43"/>
        <v>0</v>
      </c>
      <c r="E267" s="119">
        <f t="shared" si="43"/>
        <v>0</v>
      </c>
      <c r="F267" s="28">
        <f t="shared" si="44"/>
        <v>0</v>
      </c>
      <c r="G267" s="28">
        <f t="shared" si="44"/>
        <v>0</v>
      </c>
      <c r="H267" s="28">
        <f t="shared" si="47"/>
        <v>0</v>
      </c>
      <c r="I267" s="28">
        <f t="shared" si="48"/>
        <v>0</v>
      </c>
      <c r="J267" s="28">
        <f t="shared" si="49"/>
        <v>0</v>
      </c>
      <c r="K267" s="28">
        <f t="shared" si="50"/>
        <v>0</v>
      </c>
      <c r="L267" s="28">
        <f t="shared" si="51"/>
        <v>0</v>
      </c>
      <c r="M267" s="28">
        <f t="shared" ca="1" si="45"/>
        <v>2.8694337889027056E-4</v>
      </c>
      <c r="N267" s="28">
        <f t="shared" ca="1" si="52"/>
        <v>0</v>
      </c>
      <c r="O267" s="11">
        <f t="shared" ca="1" si="53"/>
        <v>0</v>
      </c>
      <c r="P267" s="28">
        <f t="shared" ca="1" si="54"/>
        <v>0</v>
      </c>
      <c r="Q267" s="28">
        <f t="shared" ca="1" si="55"/>
        <v>0</v>
      </c>
      <c r="R267">
        <f t="shared" ca="1" si="46"/>
        <v>-2.8694337889027056E-4</v>
      </c>
    </row>
    <row r="268" spans="1:18" x14ac:dyDescent="0.2">
      <c r="A268" s="117"/>
      <c r="B268" s="117"/>
      <c r="C268" s="117"/>
      <c r="D268" s="119">
        <f t="shared" si="43"/>
        <v>0</v>
      </c>
      <c r="E268" s="119">
        <f t="shared" si="43"/>
        <v>0</v>
      </c>
      <c r="F268" s="28">
        <f t="shared" si="44"/>
        <v>0</v>
      </c>
      <c r="G268" s="28">
        <f t="shared" si="44"/>
        <v>0</v>
      </c>
      <c r="H268" s="28">
        <f t="shared" si="47"/>
        <v>0</v>
      </c>
      <c r="I268" s="28">
        <f t="shared" si="48"/>
        <v>0</v>
      </c>
      <c r="J268" s="28">
        <f t="shared" si="49"/>
        <v>0</v>
      </c>
      <c r="K268" s="28">
        <f t="shared" si="50"/>
        <v>0</v>
      </c>
      <c r="L268" s="28">
        <f t="shared" si="51"/>
        <v>0</v>
      </c>
      <c r="M268" s="28">
        <f t="shared" ca="1" si="45"/>
        <v>2.8694337889027056E-4</v>
      </c>
      <c r="N268" s="28">
        <f t="shared" ca="1" si="52"/>
        <v>0</v>
      </c>
      <c r="O268" s="11">
        <f t="shared" ca="1" si="53"/>
        <v>0</v>
      </c>
      <c r="P268" s="28">
        <f t="shared" ca="1" si="54"/>
        <v>0</v>
      </c>
      <c r="Q268" s="28">
        <f t="shared" ca="1" si="55"/>
        <v>0</v>
      </c>
      <c r="R268">
        <f t="shared" ca="1" si="46"/>
        <v>-2.8694337889027056E-4</v>
      </c>
    </row>
    <row r="269" spans="1:18" x14ac:dyDescent="0.2">
      <c r="A269" s="117"/>
      <c r="B269" s="117"/>
      <c r="C269" s="117"/>
      <c r="D269" s="119">
        <f t="shared" si="43"/>
        <v>0</v>
      </c>
      <c r="E269" s="119">
        <f t="shared" si="43"/>
        <v>0</v>
      </c>
      <c r="F269" s="28">
        <f t="shared" si="44"/>
        <v>0</v>
      </c>
      <c r="G269" s="28">
        <f t="shared" si="44"/>
        <v>0</v>
      </c>
      <c r="H269" s="28">
        <f t="shared" si="47"/>
        <v>0</v>
      </c>
      <c r="I269" s="28">
        <f t="shared" si="48"/>
        <v>0</v>
      </c>
      <c r="J269" s="28">
        <f t="shared" si="49"/>
        <v>0</v>
      </c>
      <c r="K269" s="28">
        <f t="shared" si="50"/>
        <v>0</v>
      </c>
      <c r="L269" s="28">
        <f t="shared" si="51"/>
        <v>0</v>
      </c>
      <c r="M269" s="28">
        <f t="shared" ca="1" si="45"/>
        <v>2.8694337889027056E-4</v>
      </c>
      <c r="N269" s="28">
        <f t="shared" ca="1" si="52"/>
        <v>0</v>
      </c>
      <c r="O269" s="11">
        <f t="shared" ca="1" si="53"/>
        <v>0</v>
      </c>
      <c r="P269" s="28">
        <f t="shared" ca="1" si="54"/>
        <v>0</v>
      </c>
      <c r="Q269" s="28">
        <f t="shared" ca="1" si="55"/>
        <v>0</v>
      </c>
      <c r="R269">
        <f t="shared" ca="1" si="46"/>
        <v>-2.8694337889027056E-4</v>
      </c>
    </row>
    <row r="270" spans="1:18" x14ac:dyDescent="0.2">
      <c r="A270" s="117"/>
      <c r="B270" s="117"/>
      <c r="C270" s="117"/>
      <c r="D270" s="119">
        <f t="shared" si="43"/>
        <v>0</v>
      </c>
      <c r="E270" s="119">
        <f t="shared" si="43"/>
        <v>0</v>
      </c>
      <c r="F270" s="28">
        <f t="shared" si="44"/>
        <v>0</v>
      </c>
      <c r="G270" s="28">
        <f t="shared" si="44"/>
        <v>0</v>
      </c>
      <c r="H270" s="28">
        <f t="shared" si="47"/>
        <v>0</v>
      </c>
      <c r="I270" s="28">
        <f t="shared" si="48"/>
        <v>0</v>
      </c>
      <c r="J270" s="28">
        <f t="shared" si="49"/>
        <v>0</v>
      </c>
      <c r="K270" s="28">
        <f t="shared" si="50"/>
        <v>0</v>
      </c>
      <c r="L270" s="28">
        <f t="shared" si="51"/>
        <v>0</v>
      </c>
      <c r="M270" s="28">
        <f t="shared" ca="1" si="45"/>
        <v>2.8694337889027056E-4</v>
      </c>
      <c r="N270" s="28">
        <f t="shared" ca="1" si="52"/>
        <v>0</v>
      </c>
      <c r="O270" s="11">
        <f t="shared" ca="1" si="53"/>
        <v>0</v>
      </c>
      <c r="P270" s="28">
        <f t="shared" ca="1" si="54"/>
        <v>0</v>
      </c>
      <c r="Q270" s="28">
        <f t="shared" ca="1" si="55"/>
        <v>0</v>
      </c>
      <c r="R270">
        <f t="shared" ca="1" si="46"/>
        <v>-2.8694337889027056E-4</v>
      </c>
    </row>
    <row r="271" spans="1:18" x14ac:dyDescent="0.2">
      <c r="A271" s="117"/>
      <c r="B271" s="117"/>
      <c r="C271" s="117"/>
      <c r="D271" s="119">
        <f t="shared" si="43"/>
        <v>0</v>
      </c>
      <c r="E271" s="119">
        <f t="shared" si="43"/>
        <v>0</v>
      </c>
      <c r="F271" s="28">
        <f t="shared" si="44"/>
        <v>0</v>
      </c>
      <c r="G271" s="28">
        <f t="shared" si="44"/>
        <v>0</v>
      </c>
      <c r="H271" s="28">
        <f t="shared" si="47"/>
        <v>0</v>
      </c>
      <c r="I271" s="28">
        <f t="shared" si="48"/>
        <v>0</v>
      </c>
      <c r="J271" s="28">
        <f t="shared" si="49"/>
        <v>0</v>
      </c>
      <c r="K271" s="28">
        <f t="shared" si="50"/>
        <v>0</v>
      </c>
      <c r="L271" s="28">
        <f t="shared" si="51"/>
        <v>0</v>
      </c>
      <c r="M271" s="28">
        <f t="shared" ca="1" si="45"/>
        <v>2.8694337889027056E-4</v>
      </c>
      <c r="N271" s="28">
        <f t="shared" ca="1" si="52"/>
        <v>0</v>
      </c>
      <c r="O271" s="11">
        <f t="shared" ca="1" si="53"/>
        <v>0</v>
      </c>
      <c r="P271" s="28">
        <f t="shared" ca="1" si="54"/>
        <v>0</v>
      </c>
      <c r="Q271" s="28">
        <f t="shared" ca="1" si="55"/>
        <v>0</v>
      </c>
      <c r="R271">
        <f t="shared" ca="1" si="46"/>
        <v>-2.8694337889027056E-4</v>
      </c>
    </row>
    <row r="272" spans="1:18" x14ac:dyDescent="0.2">
      <c r="A272" s="117"/>
      <c r="B272" s="117"/>
      <c r="C272" s="117"/>
      <c r="D272" s="119">
        <f t="shared" si="43"/>
        <v>0</v>
      </c>
      <c r="E272" s="119">
        <f t="shared" si="43"/>
        <v>0</v>
      </c>
      <c r="F272" s="28">
        <f t="shared" si="44"/>
        <v>0</v>
      </c>
      <c r="G272" s="28">
        <f t="shared" si="44"/>
        <v>0</v>
      </c>
      <c r="H272" s="28">
        <f t="shared" si="47"/>
        <v>0</v>
      </c>
      <c r="I272" s="28">
        <f t="shared" si="48"/>
        <v>0</v>
      </c>
      <c r="J272" s="28">
        <f t="shared" si="49"/>
        <v>0</v>
      </c>
      <c r="K272" s="28">
        <f t="shared" si="50"/>
        <v>0</v>
      </c>
      <c r="L272" s="28">
        <f t="shared" si="51"/>
        <v>0</v>
      </c>
      <c r="M272" s="28">
        <f t="shared" ca="1" si="45"/>
        <v>2.8694337889027056E-4</v>
      </c>
      <c r="N272" s="28">
        <f t="shared" ca="1" si="52"/>
        <v>0</v>
      </c>
      <c r="O272" s="11">
        <f t="shared" ca="1" si="53"/>
        <v>0</v>
      </c>
      <c r="P272" s="28">
        <f t="shared" ca="1" si="54"/>
        <v>0</v>
      </c>
      <c r="Q272" s="28">
        <f t="shared" ca="1" si="55"/>
        <v>0</v>
      </c>
      <c r="R272">
        <f t="shared" ca="1" si="46"/>
        <v>-2.8694337889027056E-4</v>
      </c>
    </row>
    <row r="273" spans="1:18" x14ac:dyDescent="0.2">
      <c r="A273" s="117"/>
      <c r="B273" s="117"/>
      <c r="C273" s="117"/>
      <c r="D273" s="119">
        <f t="shared" ref="D273:E336" si="56">A273/A$18</f>
        <v>0</v>
      </c>
      <c r="E273" s="119">
        <f t="shared" si="56"/>
        <v>0</v>
      </c>
      <c r="F273" s="28">
        <f t="shared" ref="F273:G336" si="57">$C273*D273</f>
        <v>0</v>
      </c>
      <c r="G273" s="28">
        <f t="shared" si="57"/>
        <v>0</v>
      </c>
      <c r="H273" s="28">
        <f t="shared" si="47"/>
        <v>0</v>
      </c>
      <c r="I273" s="28">
        <f t="shared" si="48"/>
        <v>0</v>
      </c>
      <c r="J273" s="28">
        <f t="shared" si="49"/>
        <v>0</v>
      </c>
      <c r="K273" s="28">
        <f t="shared" si="50"/>
        <v>0</v>
      </c>
      <c r="L273" s="28">
        <f t="shared" si="51"/>
        <v>0</v>
      </c>
      <c r="M273" s="28">
        <f t="shared" ca="1" si="45"/>
        <v>2.8694337889027056E-4</v>
      </c>
      <c r="N273" s="28">
        <f t="shared" ca="1" si="52"/>
        <v>0</v>
      </c>
      <c r="O273" s="11">
        <f t="shared" ca="1" si="53"/>
        <v>0</v>
      </c>
      <c r="P273" s="28">
        <f t="shared" ca="1" si="54"/>
        <v>0</v>
      </c>
      <c r="Q273" s="28">
        <f t="shared" ca="1" si="55"/>
        <v>0</v>
      </c>
      <c r="R273">
        <f t="shared" ca="1" si="46"/>
        <v>-2.8694337889027056E-4</v>
      </c>
    </row>
    <row r="274" spans="1:18" x14ac:dyDescent="0.2">
      <c r="A274" s="117"/>
      <c r="B274" s="117"/>
      <c r="C274" s="117"/>
      <c r="D274" s="119">
        <f t="shared" si="56"/>
        <v>0</v>
      </c>
      <c r="E274" s="119">
        <f t="shared" si="56"/>
        <v>0</v>
      </c>
      <c r="F274" s="28">
        <f t="shared" si="57"/>
        <v>0</v>
      </c>
      <c r="G274" s="28">
        <f t="shared" si="57"/>
        <v>0</v>
      </c>
      <c r="H274" s="28">
        <f t="shared" si="47"/>
        <v>0</v>
      </c>
      <c r="I274" s="28">
        <f t="shared" si="48"/>
        <v>0</v>
      </c>
      <c r="J274" s="28">
        <f t="shared" si="49"/>
        <v>0</v>
      </c>
      <c r="K274" s="28">
        <f t="shared" si="50"/>
        <v>0</v>
      </c>
      <c r="L274" s="28">
        <f t="shared" si="51"/>
        <v>0</v>
      </c>
      <c r="M274" s="28">
        <f t="shared" ca="1" si="45"/>
        <v>2.8694337889027056E-4</v>
      </c>
      <c r="N274" s="28">
        <f t="shared" ca="1" si="52"/>
        <v>0</v>
      </c>
      <c r="O274" s="11">
        <f t="shared" ca="1" si="53"/>
        <v>0</v>
      </c>
      <c r="P274" s="28">
        <f t="shared" ca="1" si="54"/>
        <v>0</v>
      </c>
      <c r="Q274" s="28">
        <f t="shared" ca="1" si="55"/>
        <v>0</v>
      </c>
      <c r="R274">
        <f t="shared" ca="1" si="46"/>
        <v>-2.8694337889027056E-4</v>
      </c>
    </row>
    <row r="275" spans="1:18" x14ac:dyDescent="0.2">
      <c r="A275" s="117"/>
      <c r="B275" s="117"/>
      <c r="C275" s="117"/>
      <c r="D275" s="119">
        <f t="shared" si="56"/>
        <v>0</v>
      </c>
      <c r="E275" s="119">
        <f t="shared" si="56"/>
        <v>0</v>
      </c>
      <c r="F275" s="28">
        <f t="shared" si="57"/>
        <v>0</v>
      </c>
      <c r="G275" s="28">
        <f t="shared" si="57"/>
        <v>0</v>
      </c>
      <c r="H275" s="28">
        <f t="shared" si="47"/>
        <v>0</v>
      </c>
      <c r="I275" s="28">
        <f t="shared" si="48"/>
        <v>0</v>
      </c>
      <c r="J275" s="28">
        <f t="shared" si="49"/>
        <v>0</v>
      </c>
      <c r="K275" s="28">
        <f t="shared" si="50"/>
        <v>0</v>
      </c>
      <c r="L275" s="28">
        <f t="shared" si="51"/>
        <v>0</v>
      </c>
      <c r="M275" s="28">
        <f t="shared" ca="1" si="45"/>
        <v>2.8694337889027056E-4</v>
      </c>
      <c r="N275" s="28">
        <f t="shared" ca="1" si="52"/>
        <v>0</v>
      </c>
      <c r="O275" s="11">
        <f t="shared" ca="1" si="53"/>
        <v>0</v>
      </c>
      <c r="P275" s="28">
        <f t="shared" ca="1" si="54"/>
        <v>0</v>
      </c>
      <c r="Q275" s="28">
        <f t="shared" ca="1" si="55"/>
        <v>0</v>
      </c>
      <c r="R275">
        <f t="shared" ca="1" si="46"/>
        <v>-2.8694337889027056E-4</v>
      </c>
    </row>
    <row r="276" spans="1:18" x14ac:dyDescent="0.2">
      <c r="A276" s="117"/>
      <c r="B276" s="117"/>
      <c r="C276" s="117"/>
      <c r="D276" s="119">
        <f t="shared" si="56"/>
        <v>0</v>
      </c>
      <c r="E276" s="119">
        <f t="shared" si="56"/>
        <v>0</v>
      </c>
      <c r="F276" s="28">
        <f t="shared" si="57"/>
        <v>0</v>
      </c>
      <c r="G276" s="28">
        <f t="shared" si="57"/>
        <v>0</v>
      </c>
      <c r="H276" s="28">
        <f t="shared" si="47"/>
        <v>0</v>
      </c>
      <c r="I276" s="28">
        <f t="shared" si="48"/>
        <v>0</v>
      </c>
      <c r="J276" s="28">
        <f t="shared" si="49"/>
        <v>0</v>
      </c>
      <c r="K276" s="28">
        <f t="shared" si="50"/>
        <v>0</v>
      </c>
      <c r="L276" s="28">
        <f t="shared" si="51"/>
        <v>0</v>
      </c>
      <c r="M276" s="28">
        <f t="shared" ca="1" si="45"/>
        <v>2.8694337889027056E-4</v>
      </c>
      <c r="N276" s="28">
        <f t="shared" ca="1" si="52"/>
        <v>0</v>
      </c>
      <c r="O276" s="11">
        <f t="shared" ca="1" si="53"/>
        <v>0</v>
      </c>
      <c r="P276" s="28">
        <f t="shared" ca="1" si="54"/>
        <v>0</v>
      </c>
      <c r="Q276" s="28">
        <f t="shared" ca="1" si="55"/>
        <v>0</v>
      </c>
      <c r="R276">
        <f t="shared" ca="1" si="46"/>
        <v>-2.8694337889027056E-4</v>
      </c>
    </row>
    <row r="277" spans="1:18" x14ac:dyDescent="0.2">
      <c r="A277" s="117"/>
      <c r="B277" s="117"/>
      <c r="C277" s="117"/>
      <c r="D277" s="119">
        <f t="shared" si="56"/>
        <v>0</v>
      </c>
      <c r="E277" s="119">
        <f t="shared" si="56"/>
        <v>0</v>
      </c>
      <c r="F277" s="28">
        <f t="shared" si="57"/>
        <v>0</v>
      </c>
      <c r="G277" s="28">
        <f t="shared" si="57"/>
        <v>0</v>
      </c>
      <c r="H277" s="28">
        <f t="shared" si="47"/>
        <v>0</v>
      </c>
      <c r="I277" s="28">
        <f t="shared" si="48"/>
        <v>0</v>
      </c>
      <c r="J277" s="28">
        <f t="shared" si="49"/>
        <v>0</v>
      </c>
      <c r="K277" s="28">
        <f t="shared" si="50"/>
        <v>0</v>
      </c>
      <c r="L277" s="28">
        <f t="shared" si="51"/>
        <v>0</v>
      </c>
      <c r="M277" s="28">
        <f t="shared" ref="M277:M337" ca="1" si="58">+E$4+E$5*D277+E$6*D277^2</f>
        <v>2.8694337889027056E-4</v>
      </c>
      <c r="N277" s="28">
        <f t="shared" ca="1" si="52"/>
        <v>0</v>
      </c>
      <c r="O277" s="11">
        <f t="shared" ca="1" si="53"/>
        <v>0</v>
      </c>
      <c r="P277" s="28">
        <f t="shared" ca="1" si="54"/>
        <v>0</v>
      </c>
      <c r="Q277" s="28">
        <f t="shared" ca="1" si="55"/>
        <v>0</v>
      </c>
      <c r="R277">
        <f t="shared" ref="R277:R337" ca="1" si="59">+E277-M277</f>
        <v>-2.8694337889027056E-4</v>
      </c>
    </row>
    <row r="278" spans="1:18" x14ac:dyDescent="0.2">
      <c r="A278" s="117"/>
      <c r="B278" s="117"/>
      <c r="C278" s="117"/>
      <c r="D278" s="119">
        <f t="shared" si="56"/>
        <v>0</v>
      </c>
      <c r="E278" s="119">
        <f t="shared" si="56"/>
        <v>0</v>
      </c>
      <c r="F278" s="28">
        <f t="shared" si="57"/>
        <v>0</v>
      </c>
      <c r="G278" s="28">
        <f t="shared" si="57"/>
        <v>0</v>
      </c>
      <c r="H278" s="28">
        <f t="shared" ref="H278:H336" si="60">C278*D278*D278</f>
        <v>0</v>
      </c>
      <c r="I278" s="28">
        <f t="shared" ref="I278:I336" si="61">C278*D278*D278*D278</f>
        <v>0</v>
      </c>
      <c r="J278" s="28">
        <f t="shared" ref="J278:J336" si="62">C278*D278*D278*D278*D278</f>
        <v>0</v>
      </c>
      <c r="K278" s="28">
        <f t="shared" ref="K278:K336" si="63">C278*E278*D278</f>
        <v>0</v>
      </c>
      <c r="L278" s="28">
        <f t="shared" ref="L278:L336" si="64">C278*E278*D278*D278</f>
        <v>0</v>
      </c>
      <c r="M278" s="28">
        <f t="shared" ca="1" si="58"/>
        <v>2.8694337889027056E-4</v>
      </c>
      <c r="N278" s="28">
        <f t="shared" ref="N278:N336" ca="1" si="65">C278*(M278-E278)^2</f>
        <v>0</v>
      </c>
      <c r="O278" s="11">
        <f t="shared" ref="O278:O336" ca="1" si="66">(C278*O$1-O$2*F278+O$3*H278)^2</f>
        <v>0</v>
      </c>
      <c r="P278" s="28">
        <f t="shared" ref="P278:P336" ca="1" si="67">(-C278*O$2+O$4*F278-O$5*H278)^2</f>
        <v>0</v>
      </c>
      <c r="Q278" s="28">
        <f t="shared" ref="Q278:Q336" ca="1" si="68">+(C278*O$3-F278*O$5+H278*O$6)^2</f>
        <v>0</v>
      </c>
      <c r="R278">
        <f t="shared" ca="1" si="59"/>
        <v>-2.8694337889027056E-4</v>
      </c>
    </row>
    <row r="279" spans="1:18" x14ac:dyDescent="0.2">
      <c r="A279" s="117"/>
      <c r="B279" s="117"/>
      <c r="C279" s="117"/>
      <c r="D279" s="119">
        <f t="shared" si="56"/>
        <v>0</v>
      </c>
      <c r="E279" s="119">
        <f t="shared" si="56"/>
        <v>0</v>
      </c>
      <c r="F279" s="28">
        <f t="shared" si="57"/>
        <v>0</v>
      </c>
      <c r="G279" s="28">
        <f t="shared" si="57"/>
        <v>0</v>
      </c>
      <c r="H279" s="28">
        <f t="shared" si="60"/>
        <v>0</v>
      </c>
      <c r="I279" s="28">
        <f t="shared" si="61"/>
        <v>0</v>
      </c>
      <c r="J279" s="28">
        <f t="shared" si="62"/>
        <v>0</v>
      </c>
      <c r="K279" s="28">
        <f t="shared" si="63"/>
        <v>0</v>
      </c>
      <c r="L279" s="28">
        <f t="shared" si="64"/>
        <v>0</v>
      </c>
      <c r="M279" s="28">
        <f t="shared" ca="1" si="58"/>
        <v>2.8694337889027056E-4</v>
      </c>
      <c r="N279" s="28">
        <f t="shared" ca="1" si="65"/>
        <v>0</v>
      </c>
      <c r="O279" s="11">
        <f t="shared" ca="1" si="66"/>
        <v>0</v>
      </c>
      <c r="P279" s="28">
        <f t="shared" ca="1" si="67"/>
        <v>0</v>
      </c>
      <c r="Q279" s="28">
        <f t="shared" ca="1" si="68"/>
        <v>0</v>
      </c>
      <c r="R279">
        <f t="shared" ca="1" si="59"/>
        <v>-2.8694337889027056E-4</v>
      </c>
    </row>
    <row r="280" spans="1:18" x14ac:dyDescent="0.2">
      <c r="A280" s="117"/>
      <c r="B280" s="117"/>
      <c r="C280" s="117"/>
      <c r="D280" s="119">
        <f t="shared" si="56"/>
        <v>0</v>
      </c>
      <c r="E280" s="119">
        <f t="shared" si="56"/>
        <v>0</v>
      </c>
      <c r="F280" s="28">
        <f t="shared" si="57"/>
        <v>0</v>
      </c>
      <c r="G280" s="28">
        <f t="shared" si="57"/>
        <v>0</v>
      </c>
      <c r="H280" s="28">
        <f t="shared" si="60"/>
        <v>0</v>
      </c>
      <c r="I280" s="28">
        <f t="shared" si="61"/>
        <v>0</v>
      </c>
      <c r="J280" s="28">
        <f t="shared" si="62"/>
        <v>0</v>
      </c>
      <c r="K280" s="28">
        <f t="shared" si="63"/>
        <v>0</v>
      </c>
      <c r="L280" s="28">
        <f t="shared" si="64"/>
        <v>0</v>
      </c>
      <c r="M280" s="28">
        <f t="shared" ca="1" si="58"/>
        <v>2.8694337889027056E-4</v>
      </c>
      <c r="N280" s="28">
        <f t="shared" ca="1" si="65"/>
        <v>0</v>
      </c>
      <c r="O280" s="11">
        <f t="shared" ca="1" si="66"/>
        <v>0</v>
      </c>
      <c r="P280" s="28">
        <f t="shared" ca="1" si="67"/>
        <v>0</v>
      </c>
      <c r="Q280" s="28">
        <f t="shared" ca="1" si="68"/>
        <v>0</v>
      </c>
      <c r="R280">
        <f t="shared" ca="1" si="59"/>
        <v>-2.8694337889027056E-4</v>
      </c>
    </row>
    <row r="281" spans="1:18" x14ac:dyDescent="0.2">
      <c r="A281" s="117"/>
      <c r="B281" s="117"/>
      <c r="C281" s="117"/>
      <c r="D281" s="119">
        <f t="shared" si="56"/>
        <v>0</v>
      </c>
      <c r="E281" s="119">
        <f t="shared" si="56"/>
        <v>0</v>
      </c>
      <c r="F281" s="28">
        <f t="shared" si="57"/>
        <v>0</v>
      </c>
      <c r="G281" s="28">
        <f t="shared" si="57"/>
        <v>0</v>
      </c>
      <c r="H281" s="28">
        <f t="shared" si="60"/>
        <v>0</v>
      </c>
      <c r="I281" s="28">
        <f t="shared" si="61"/>
        <v>0</v>
      </c>
      <c r="J281" s="28">
        <f t="shared" si="62"/>
        <v>0</v>
      </c>
      <c r="K281" s="28">
        <f t="shared" si="63"/>
        <v>0</v>
      </c>
      <c r="L281" s="28">
        <f t="shared" si="64"/>
        <v>0</v>
      </c>
      <c r="M281" s="28">
        <f t="shared" ca="1" si="58"/>
        <v>2.8694337889027056E-4</v>
      </c>
      <c r="N281" s="28">
        <f t="shared" ca="1" si="65"/>
        <v>0</v>
      </c>
      <c r="O281" s="11">
        <f t="shared" ca="1" si="66"/>
        <v>0</v>
      </c>
      <c r="P281" s="28">
        <f t="shared" ca="1" si="67"/>
        <v>0</v>
      </c>
      <c r="Q281" s="28">
        <f t="shared" ca="1" si="68"/>
        <v>0</v>
      </c>
      <c r="R281">
        <f t="shared" ca="1" si="59"/>
        <v>-2.8694337889027056E-4</v>
      </c>
    </row>
    <row r="282" spans="1:18" x14ac:dyDescent="0.2">
      <c r="A282" s="117"/>
      <c r="B282" s="117"/>
      <c r="C282" s="117"/>
      <c r="D282" s="119">
        <f t="shared" si="56"/>
        <v>0</v>
      </c>
      <c r="E282" s="119">
        <f t="shared" si="56"/>
        <v>0</v>
      </c>
      <c r="F282" s="28">
        <f t="shared" si="57"/>
        <v>0</v>
      </c>
      <c r="G282" s="28">
        <f t="shared" si="57"/>
        <v>0</v>
      </c>
      <c r="H282" s="28">
        <f t="shared" si="60"/>
        <v>0</v>
      </c>
      <c r="I282" s="28">
        <f t="shared" si="61"/>
        <v>0</v>
      </c>
      <c r="J282" s="28">
        <f t="shared" si="62"/>
        <v>0</v>
      </c>
      <c r="K282" s="28">
        <f t="shared" si="63"/>
        <v>0</v>
      </c>
      <c r="L282" s="28">
        <f t="shared" si="64"/>
        <v>0</v>
      </c>
      <c r="M282" s="28">
        <f t="shared" ca="1" si="58"/>
        <v>2.8694337889027056E-4</v>
      </c>
      <c r="N282" s="28">
        <f t="shared" ca="1" si="65"/>
        <v>0</v>
      </c>
      <c r="O282" s="11">
        <f t="shared" ca="1" si="66"/>
        <v>0</v>
      </c>
      <c r="P282" s="28">
        <f t="shared" ca="1" si="67"/>
        <v>0</v>
      </c>
      <c r="Q282" s="28">
        <f t="shared" ca="1" si="68"/>
        <v>0</v>
      </c>
      <c r="R282">
        <f t="shared" ca="1" si="59"/>
        <v>-2.8694337889027056E-4</v>
      </c>
    </row>
    <row r="283" spans="1:18" x14ac:dyDescent="0.2">
      <c r="A283" s="117"/>
      <c r="B283" s="117"/>
      <c r="C283" s="117"/>
      <c r="D283" s="119">
        <f t="shared" si="56"/>
        <v>0</v>
      </c>
      <c r="E283" s="119">
        <f t="shared" si="56"/>
        <v>0</v>
      </c>
      <c r="F283" s="28">
        <f t="shared" si="57"/>
        <v>0</v>
      </c>
      <c r="G283" s="28">
        <f t="shared" si="57"/>
        <v>0</v>
      </c>
      <c r="H283" s="28">
        <f t="shared" si="60"/>
        <v>0</v>
      </c>
      <c r="I283" s="28">
        <f t="shared" si="61"/>
        <v>0</v>
      </c>
      <c r="J283" s="28">
        <f t="shared" si="62"/>
        <v>0</v>
      </c>
      <c r="K283" s="28">
        <f t="shared" si="63"/>
        <v>0</v>
      </c>
      <c r="L283" s="28">
        <f t="shared" si="64"/>
        <v>0</v>
      </c>
      <c r="M283" s="28">
        <f t="shared" ca="1" si="58"/>
        <v>2.8694337889027056E-4</v>
      </c>
      <c r="N283" s="28">
        <f t="shared" ca="1" si="65"/>
        <v>0</v>
      </c>
      <c r="O283" s="11">
        <f t="shared" ca="1" si="66"/>
        <v>0</v>
      </c>
      <c r="P283" s="28">
        <f t="shared" ca="1" si="67"/>
        <v>0</v>
      </c>
      <c r="Q283" s="28">
        <f t="shared" ca="1" si="68"/>
        <v>0</v>
      </c>
      <c r="R283">
        <f t="shared" ca="1" si="59"/>
        <v>-2.8694337889027056E-4</v>
      </c>
    </row>
    <row r="284" spans="1:18" x14ac:dyDescent="0.2">
      <c r="A284" s="117"/>
      <c r="B284" s="117"/>
      <c r="C284" s="117"/>
      <c r="D284" s="119">
        <f t="shared" si="56"/>
        <v>0</v>
      </c>
      <c r="E284" s="119">
        <f t="shared" si="56"/>
        <v>0</v>
      </c>
      <c r="F284" s="28">
        <f t="shared" si="57"/>
        <v>0</v>
      </c>
      <c r="G284" s="28">
        <f t="shared" si="57"/>
        <v>0</v>
      </c>
      <c r="H284" s="28">
        <f t="shared" si="60"/>
        <v>0</v>
      </c>
      <c r="I284" s="28">
        <f t="shared" si="61"/>
        <v>0</v>
      </c>
      <c r="J284" s="28">
        <f t="shared" si="62"/>
        <v>0</v>
      </c>
      <c r="K284" s="28">
        <f t="shared" si="63"/>
        <v>0</v>
      </c>
      <c r="L284" s="28">
        <f t="shared" si="64"/>
        <v>0</v>
      </c>
      <c r="M284" s="28">
        <f t="shared" ca="1" si="58"/>
        <v>2.8694337889027056E-4</v>
      </c>
      <c r="N284" s="28">
        <f t="shared" ca="1" si="65"/>
        <v>0</v>
      </c>
      <c r="O284" s="11">
        <f t="shared" ca="1" si="66"/>
        <v>0</v>
      </c>
      <c r="P284" s="28">
        <f t="shared" ca="1" si="67"/>
        <v>0</v>
      </c>
      <c r="Q284" s="28">
        <f t="shared" ca="1" si="68"/>
        <v>0</v>
      </c>
      <c r="R284">
        <f t="shared" ca="1" si="59"/>
        <v>-2.8694337889027056E-4</v>
      </c>
    </row>
    <row r="285" spans="1:18" x14ac:dyDescent="0.2">
      <c r="A285" s="117"/>
      <c r="B285" s="117"/>
      <c r="C285" s="117"/>
      <c r="D285" s="119">
        <f t="shared" si="56"/>
        <v>0</v>
      </c>
      <c r="E285" s="119">
        <f t="shared" si="56"/>
        <v>0</v>
      </c>
      <c r="F285" s="28">
        <f t="shared" si="57"/>
        <v>0</v>
      </c>
      <c r="G285" s="28">
        <f t="shared" si="57"/>
        <v>0</v>
      </c>
      <c r="H285" s="28">
        <f t="shared" si="60"/>
        <v>0</v>
      </c>
      <c r="I285" s="28">
        <f t="shared" si="61"/>
        <v>0</v>
      </c>
      <c r="J285" s="28">
        <f t="shared" si="62"/>
        <v>0</v>
      </c>
      <c r="K285" s="28">
        <f t="shared" si="63"/>
        <v>0</v>
      </c>
      <c r="L285" s="28">
        <f t="shared" si="64"/>
        <v>0</v>
      </c>
      <c r="M285" s="28">
        <f t="shared" ca="1" si="58"/>
        <v>2.8694337889027056E-4</v>
      </c>
      <c r="N285" s="28">
        <f t="shared" ca="1" si="65"/>
        <v>0</v>
      </c>
      <c r="O285" s="11">
        <f t="shared" ca="1" si="66"/>
        <v>0</v>
      </c>
      <c r="P285" s="28">
        <f t="shared" ca="1" si="67"/>
        <v>0</v>
      </c>
      <c r="Q285" s="28">
        <f t="shared" ca="1" si="68"/>
        <v>0</v>
      </c>
      <c r="R285">
        <f t="shared" ca="1" si="59"/>
        <v>-2.8694337889027056E-4</v>
      </c>
    </row>
    <row r="286" spans="1:18" x14ac:dyDescent="0.2">
      <c r="A286" s="117"/>
      <c r="B286" s="117"/>
      <c r="C286" s="117"/>
      <c r="D286" s="119">
        <f t="shared" si="56"/>
        <v>0</v>
      </c>
      <c r="E286" s="119">
        <f t="shared" si="56"/>
        <v>0</v>
      </c>
      <c r="F286" s="28">
        <f t="shared" si="57"/>
        <v>0</v>
      </c>
      <c r="G286" s="28">
        <f t="shared" si="57"/>
        <v>0</v>
      </c>
      <c r="H286" s="28">
        <f t="shared" si="60"/>
        <v>0</v>
      </c>
      <c r="I286" s="28">
        <f t="shared" si="61"/>
        <v>0</v>
      </c>
      <c r="J286" s="28">
        <f t="shared" si="62"/>
        <v>0</v>
      </c>
      <c r="K286" s="28">
        <f t="shared" si="63"/>
        <v>0</v>
      </c>
      <c r="L286" s="28">
        <f t="shared" si="64"/>
        <v>0</v>
      </c>
      <c r="M286" s="28">
        <f t="shared" ca="1" si="58"/>
        <v>2.8694337889027056E-4</v>
      </c>
      <c r="N286" s="28">
        <f t="shared" ca="1" si="65"/>
        <v>0</v>
      </c>
      <c r="O286" s="11">
        <f t="shared" ca="1" si="66"/>
        <v>0</v>
      </c>
      <c r="P286" s="28">
        <f t="shared" ca="1" si="67"/>
        <v>0</v>
      </c>
      <c r="Q286" s="28">
        <f t="shared" ca="1" si="68"/>
        <v>0</v>
      </c>
      <c r="R286">
        <f t="shared" ca="1" si="59"/>
        <v>-2.8694337889027056E-4</v>
      </c>
    </row>
    <row r="287" spans="1:18" x14ac:dyDescent="0.2">
      <c r="A287" s="117"/>
      <c r="B287" s="117"/>
      <c r="C287" s="117"/>
      <c r="D287" s="119">
        <f t="shared" si="56"/>
        <v>0</v>
      </c>
      <c r="E287" s="119">
        <f t="shared" si="56"/>
        <v>0</v>
      </c>
      <c r="F287" s="28">
        <f t="shared" si="57"/>
        <v>0</v>
      </c>
      <c r="G287" s="28">
        <f t="shared" si="57"/>
        <v>0</v>
      </c>
      <c r="H287" s="28">
        <f t="shared" si="60"/>
        <v>0</v>
      </c>
      <c r="I287" s="28">
        <f t="shared" si="61"/>
        <v>0</v>
      </c>
      <c r="J287" s="28">
        <f t="shared" si="62"/>
        <v>0</v>
      </c>
      <c r="K287" s="28">
        <f t="shared" si="63"/>
        <v>0</v>
      </c>
      <c r="L287" s="28">
        <f t="shared" si="64"/>
        <v>0</v>
      </c>
      <c r="M287" s="28">
        <f t="shared" ca="1" si="58"/>
        <v>2.8694337889027056E-4</v>
      </c>
      <c r="N287" s="28">
        <f t="shared" ca="1" si="65"/>
        <v>0</v>
      </c>
      <c r="O287" s="11">
        <f t="shared" ca="1" si="66"/>
        <v>0</v>
      </c>
      <c r="P287" s="28">
        <f t="shared" ca="1" si="67"/>
        <v>0</v>
      </c>
      <c r="Q287" s="28">
        <f t="shared" ca="1" si="68"/>
        <v>0</v>
      </c>
      <c r="R287">
        <f t="shared" ca="1" si="59"/>
        <v>-2.8694337889027056E-4</v>
      </c>
    </row>
    <row r="288" spans="1:18" x14ac:dyDescent="0.2">
      <c r="A288" s="117"/>
      <c r="B288" s="117"/>
      <c r="C288" s="117"/>
      <c r="D288" s="119">
        <f t="shared" si="56"/>
        <v>0</v>
      </c>
      <c r="E288" s="119">
        <f t="shared" si="56"/>
        <v>0</v>
      </c>
      <c r="F288" s="28">
        <f t="shared" si="57"/>
        <v>0</v>
      </c>
      <c r="G288" s="28">
        <f t="shared" si="57"/>
        <v>0</v>
      </c>
      <c r="H288" s="28">
        <f t="shared" si="60"/>
        <v>0</v>
      </c>
      <c r="I288" s="28">
        <f t="shared" si="61"/>
        <v>0</v>
      </c>
      <c r="J288" s="28">
        <f t="shared" si="62"/>
        <v>0</v>
      </c>
      <c r="K288" s="28">
        <f t="shared" si="63"/>
        <v>0</v>
      </c>
      <c r="L288" s="28">
        <f t="shared" si="64"/>
        <v>0</v>
      </c>
      <c r="M288" s="28">
        <f t="shared" ca="1" si="58"/>
        <v>2.8694337889027056E-4</v>
      </c>
      <c r="N288" s="28">
        <f t="shared" ca="1" si="65"/>
        <v>0</v>
      </c>
      <c r="O288" s="11">
        <f t="shared" ca="1" si="66"/>
        <v>0</v>
      </c>
      <c r="P288" s="28">
        <f t="shared" ca="1" si="67"/>
        <v>0</v>
      </c>
      <c r="Q288" s="28">
        <f t="shared" ca="1" si="68"/>
        <v>0</v>
      </c>
      <c r="R288">
        <f t="shared" ca="1" si="59"/>
        <v>-2.8694337889027056E-4</v>
      </c>
    </row>
    <row r="289" spans="1:18" x14ac:dyDescent="0.2">
      <c r="A289" s="117"/>
      <c r="B289" s="117"/>
      <c r="C289" s="117"/>
      <c r="D289" s="119">
        <f t="shared" si="56"/>
        <v>0</v>
      </c>
      <c r="E289" s="119">
        <f t="shared" si="56"/>
        <v>0</v>
      </c>
      <c r="F289" s="28">
        <f t="shared" si="57"/>
        <v>0</v>
      </c>
      <c r="G289" s="28">
        <f t="shared" si="57"/>
        <v>0</v>
      </c>
      <c r="H289" s="28">
        <f t="shared" si="60"/>
        <v>0</v>
      </c>
      <c r="I289" s="28">
        <f t="shared" si="61"/>
        <v>0</v>
      </c>
      <c r="J289" s="28">
        <f t="shared" si="62"/>
        <v>0</v>
      </c>
      <c r="K289" s="28">
        <f t="shared" si="63"/>
        <v>0</v>
      </c>
      <c r="L289" s="28">
        <f t="shared" si="64"/>
        <v>0</v>
      </c>
      <c r="M289" s="28">
        <f t="shared" ca="1" si="58"/>
        <v>2.8694337889027056E-4</v>
      </c>
      <c r="N289" s="28">
        <f t="shared" ca="1" si="65"/>
        <v>0</v>
      </c>
      <c r="O289" s="11">
        <f t="shared" ca="1" si="66"/>
        <v>0</v>
      </c>
      <c r="P289" s="28">
        <f t="shared" ca="1" si="67"/>
        <v>0</v>
      </c>
      <c r="Q289" s="28">
        <f t="shared" ca="1" si="68"/>
        <v>0</v>
      </c>
      <c r="R289">
        <f t="shared" ca="1" si="59"/>
        <v>-2.8694337889027056E-4</v>
      </c>
    </row>
    <row r="290" spans="1:18" x14ac:dyDescent="0.2">
      <c r="A290" s="117"/>
      <c r="B290" s="117"/>
      <c r="C290" s="117"/>
      <c r="D290" s="119">
        <f t="shared" si="56"/>
        <v>0</v>
      </c>
      <c r="E290" s="119">
        <f t="shared" si="56"/>
        <v>0</v>
      </c>
      <c r="F290" s="28">
        <f t="shared" si="57"/>
        <v>0</v>
      </c>
      <c r="G290" s="28">
        <f t="shared" si="57"/>
        <v>0</v>
      </c>
      <c r="H290" s="28">
        <f t="shared" si="60"/>
        <v>0</v>
      </c>
      <c r="I290" s="28">
        <f t="shared" si="61"/>
        <v>0</v>
      </c>
      <c r="J290" s="28">
        <f t="shared" si="62"/>
        <v>0</v>
      </c>
      <c r="K290" s="28">
        <f t="shared" si="63"/>
        <v>0</v>
      </c>
      <c r="L290" s="28">
        <f t="shared" si="64"/>
        <v>0</v>
      </c>
      <c r="M290" s="28">
        <f t="shared" ca="1" si="58"/>
        <v>2.8694337889027056E-4</v>
      </c>
      <c r="N290" s="28">
        <f t="shared" ca="1" si="65"/>
        <v>0</v>
      </c>
      <c r="O290" s="11">
        <f t="shared" ca="1" si="66"/>
        <v>0</v>
      </c>
      <c r="P290" s="28">
        <f t="shared" ca="1" si="67"/>
        <v>0</v>
      </c>
      <c r="Q290" s="28">
        <f t="shared" ca="1" si="68"/>
        <v>0</v>
      </c>
      <c r="R290">
        <f t="shared" ca="1" si="59"/>
        <v>-2.8694337889027056E-4</v>
      </c>
    </row>
    <row r="291" spans="1:18" x14ac:dyDescent="0.2">
      <c r="A291" s="117"/>
      <c r="B291" s="117"/>
      <c r="C291" s="117"/>
      <c r="D291" s="119">
        <f t="shared" si="56"/>
        <v>0</v>
      </c>
      <c r="E291" s="119">
        <f t="shared" si="56"/>
        <v>0</v>
      </c>
      <c r="F291" s="28">
        <f t="shared" si="57"/>
        <v>0</v>
      </c>
      <c r="G291" s="28">
        <f t="shared" si="57"/>
        <v>0</v>
      </c>
      <c r="H291" s="28">
        <f t="shared" si="60"/>
        <v>0</v>
      </c>
      <c r="I291" s="28">
        <f t="shared" si="61"/>
        <v>0</v>
      </c>
      <c r="J291" s="28">
        <f t="shared" si="62"/>
        <v>0</v>
      </c>
      <c r="K291" s="28">
        <f t="shared" si="63"/>
        <v>0</v>
      </c>
      <c r="L291" s="28">
        <f t="shared" si="64"/>
        <v>0</v>
      </c>
      <c r="M291" s="28">
        <f t="shared" ca="1" si="58"/>
        <v>2.8694337889027056E-4</v>
      </c>
      <c r="N291" s="28">
        <f t="shared" ca="1" si="65"/>
        <v>0</v>
      </c>
      <c r="O291" s="11">
        <f t="shared" ca="1" si="66"/>
        <v>0</v>
      </c>
      <c r="P291" s="28">
        <f t="shared" ca="1" si="67"/>
        <v>0</v>
      </c>
      <c r="Q291" s="28">
        <f t="shared" ca="1" si="68"/>
        <v>0</v>
      </c>
      <c r="R291">
        <f t="shared" ca="1" si="59"/>
        <v>-2.8694337889027056E-4</v>
      </c>
    </row>
    <row r="292" spans="1:18" x14ac:dyDescent="0.2">
      <c r="A292" s="117"/>
      <c r="B292" s="117"/>
      <c r="C292" s="117"/>
      <c r="D292" s="119">
        <f t="shared" si="56"/>
        <v>0</v>
      </c>
      <c r="E292" s="119">
        <f t="shared" si="56"/>
        <v>0</v>
      </c>
      <c r="F292" s="28">
        <f t="shared" si="57"/>
        <v>0</v>
      </c>
      <c r="G292" s="28">
        <f t="shared" si="57"/>
        <v>0</v>
      </c>
      <c r="H292" s="28">
        <f t="shared" si="60"/>
        <v>0</v>
      </c>
      <c r="I292" s="28">
        <f t="shared" si="61"/>
        <v>0</v>
      </c>
      <c r="J292" s="28">
        <f t="shared" si="62"/>
        <v>0</v>
      </c>
      <c r="K292" s="28">
        <f t="shared" si="63"/>
        <v>0</v>
      </c>
      <c r="L292" s="28">
        <f t="shared" si="64"/>
        <v>0</v>
      </c>
      <c r="M292" s="28">
        <f t="shared" ca="1" si="58"/>
        <v>2.8694337889027056E-4</v>
      </c>
      <c r="N292" s="28">
        <f t="shared" ca="1" si="65"/>
        <v>0</v>
      </c>
      <c r="O292" s="11">
        <f t="shared" ca="1" si="66"/>
        <v>0</v>
      </c>
      <c r="P292" s="28">
        <f t="shared" ca="1" si="67"/>
        <v>0</v>
      </c>
      <c r="Q292" s="28">
        <f t="shared" ca="1" si="68"/>
        <v>0</v>
      </c>
      <c r="R292">
        <f t="shared" ca="1" si="59"/>
        <v>-2.8694337889027056E-4</v>
      </c>
    </row>
    <row r="293" spans="1:18" x14ac:dyDescent="0.2">
      <c r="A293" s="117"/>
      <c r="B293" s="117"/>
      <c r="C293" s="117"/>
      <c r="D293" s="119">
        <f t="shared" si="56"/>
        <v>0</v>
      </c>
      <c r="E293" s="119">
        <f t="shared" si="56"/>
        <v>0</v>
      </c>
      <c r="F293" s="28">
        <f t="shared" si="57"/>
        <v>0</v>
      </c>
      <c r="G293" s="28">
        <f t="shared" si="57"/>
        <v>0</v>
      </c>
      <c r="H293" s="28">
        <f t="shared" si="60"/>
        <v>0</v>
      </c>
      <c r="I293" s="28">
        <f t="shared" si="61"/>
        <v>0</v>
      </c>
      <c r="J293" s="28">
        <f t="shared" si="62"/>
        <v>0</v>
      </c>
      <c r="K293" s="28">
        <f t="shared" si="63"/>
        <v>0</v>
      </c>
      <c r="L293" s="28">
        <f t="shared" si="64"/>
        <v>0</v>
      </c>
      <c r="M293" s="28">
        <f t="shared" ca="1" si="58"/>
        <v>2.8694337889027056E-4</v>
      </c>
      <c r="N293" s="28">
        <f t="shared" ca="1" si="65"/>
        <v>0</v>
      </c>
      <c r="O293" s="11">
        <f t="shared" ca="1" si="66"/>
        <v>0</v>
      </c>
      <c r="P293" s="28">
        <f t="shared" ca="1" si="67"/>
        <v>0</v>
      </c>
      <c r="Q293" s="28">
        <f t="shared" ca="1" si="68"/>
        <v>0</v>
      </c>
      <c r="R293">
        <f t="shared" ca="1" si="59"/>
        <v>-2.8694337889027056E-4</v>
      </c>
    </row>
    <row r="294" spans="1:18" x14ac:dyDescent="0.2">
      <c r="A294" s="117"/>
      <c r="B294" s="117"/>
      <c r="C294" s="117"/>
      <c r="D294" s="119">
        <f t="shared" si="56"/>
        <v>0</v>
      </c>
      <c r="E294" s="119">
        <f t="shared" si="56"/>
        <v>0</v>
      </c>
      <c r="F294" s="28">
        <f t="shared" si="57"/>
        <v>0</v>
      </c>
      <c r="G294" s="28">
        <f t="shared" si="57"/>
        <v>0</v>
      </c>
      <c r="H294" s="28">
        <f t="shared" si="60"/>
        <v>0</v>
      </c>
      <c r="I294" s="28">
        <f t="shared" si="61"/>
        <v>0</v>
      </c>
      <c r="J294" s="28">
        <f t="shared" si="62"/>
        <v>0</v>
      </c>
      <c r="K294" s="28">
        <f t="shared" si="63"/>
        <v>0</v>
      </c>
      <c r="L294" s="28">
        <f t="shared" si="64"/>
        <v>0</v>
      </c>
      <c r="M294" s="28">
        <f t="shared" ca="1" si="58"/>
        <v>2.8694337889027056E-4</v>
      </c>
      <c r="N294" s="28">
        <f t="shared" ca="1" si="65"/>
        <v>0</v>
      </c>
      <c r="O294" s="11">
        <f t="shared" ca="1" si="66"/>
        <v>0</v>
      </c>
      <c r="P294" s="28">
        <f t="shared" ca="1" si="67"/>
        <v>0</v>
      </c>
      <c r="Q294" s="28">
        <f t="shared" ca="1" si="68"/>
        <v>0</v>
      </c>
      <c r="R294">
        <f t="shared" ca="1" si="59"/>
        <v>-2.8694337889027056E-4</v>
      </c>
    </row>
    <row r="295" spans="1:18" x14ac:dyDescent="0.2">
      <c r="A295" s="117"/>
      <c r="B295" s="117"/>
      <c r="C295" s="117"/>
      <c r="D295" s="119">
        <f t="shared" si="56"/>
        <v>0</v>
      </c>
      <c r="E295" s="119">
        <f t="shared" si="56"/>
        <v>0</v>
      </c>
      <c r="F295" s="28">
        <f t="shared" si="57"/>
        <v>0</v>
      </c>
      <c r="G295" s="28">
        <f t="shared" si="57"/>
        <v>0</v>
      </c>
      <c r="H295" s="28">
        <f t="shared" si="60"/>
        <v>0</v>
      </c>
      <c r="I295" s="28">
        <f t="shared" si="61"/>
        <v>0</v>
      </c>
      <c r="J295" s="28">
        <f t="shared" si="62"/>
        <v>0</v>
      </c>
      <c r="K295" s="28">
        <f t="shared" si="63"/>
        <v>0</v>
      </c>
      <c r="L295" s="28">
        <f t="shared" si="64"/>
        <v>0</v>
      </c>
      <c r="M295" s="28">
        <f t="shared" ca="1" si="58"/>
        <v>2.8694337889027056E-4</v>
      </c>
      <c r="N295" s="28">
        <f t="shared" ca="1" si="65"/>
        <v>0</v>
      </c>
      <c r="O295" s="11">
        <f t="shared" ca="1" si="66"/>
        <v>0</v>
      </c>
      <c r="P295" s="28">
        <f t="shared" ca="1" si="67"/>
        <v>0</v>
      </c>
      <c r="Q295" s="28">
        <f t="shared" ca="1" si="68"/>
        <v>0</v>
      </c>
      <c r="R295">
        <f t="shared" ca="1" si="59"/>
        <v>-2.8694337889027056E-4</v>
      </c>
    </row>
    <row r="296" spans="1:18" x14ac:dyDescent="0.2">
      <c r="A296" s="117"/>
      <c r="B296" s="117"/>
      <c r="C296" s="117"/>
      <c r="D296" s="119">
        <f t="shared" si="56"/>
        <v>0</v>
      </c>
      <c r="E296" s="119">
        <f t="shared" si="56"/>
        <v>0</v>
      </c>
      <c r="F296" s="28">
        <f t="shared" si="57"/>
        <v>0</v>
      </c>
      <c r="G296" s="28">
        <f t="shared" si="57"/>
        <v>0</v>
      </c>
      <c r="H296" s="28">
        <f t="shared" si="60"/>
        <v>0</v>
      </c>
      <c r="I296" s="28">
        <f t="shared" si="61"/>
        <v>0</v>
      </c>
      <c r="J296" s="28">
        <f t="shared" si="62"/>
        <v>0</v>
      </c>
      <c r="K296" s="28">
        <f t="shared" si="63"/>
        <v>0</v>
      </c>
      <c r="L296" s="28">
        <f t="shared" si="64"/>
        <v>0</v>
      </c>
      <c r="M296" s="28">
        <f t="shared" ca="1" si="58"/>
        <v>2.8694337889027056E-4</v>
      </c>
      <c r="N296" s="28">
        <f t="shared" ca="1" si="65"/>
        <v>0</v>
      </c>
      <c r="O296" s="11">
        <f t="shared" ca="1" si="66"/>
        <v>0</v>
      </c>
      <c r="P296" s="28">
        <f t="shared" ca="1" si="67"/>
        <v>0</v>
      </c>
      <c r="Q296" s="28">
        <f t="shared" ca="1" si="68"/>
        <v>0</v>
      </c>
      <c r="R296">
        <f t="shared" ca="1" si="59"/>
        <v>-2.8694337889027056E-4</v>
      </c>
    </row>
    <row r="297" spans="1:18" x14ac:dyDescent="0.2">
      <c r="A297" s="117"/>
      <c r="B297" s="117"/>
      <c r="C297" s="117"/>
      <c r="D297" s="119">
        <f t="shared" si="56"/>
        <v>0</v>
      </c>
      <c r="E297" s="119">
        <f t="shared" si="56"/>
        <v>0</v>
      </c>
      <c r="F297" s="28">
        <f t="shared" si="57"/>
        <v>0</v>
      </c>
      <c r="G297" s="28">
        <f t="shared" si="57"/>
        <v>0</v>
      </c>
      <c r="H297" s="28">
        <f t="shared" si="60"/>
        <v>0</v>
      </c>
      <c r="I297" s="28">
        <f t="shared" si="61"/>
        <v>0</v>
      </c>
      <c r="J297" s="28">
        <f t="shared" si="62"/>
        <v>0</v>
      </c>
      <c r="K297" s="28">
        <f t="shared" si="63"/>
        <v>0</v>
      </c>
      <c r="L297" s="28">
        <f t="shared" si="64"/>
        <v>0</v>
      </c>
      <c r="M297" s="28">
        <f t="shared" ca="1" si="58"/>
        <v>2.8694337889027056E-4</v>
      </c>
      <c r="N297" s="28">
        <f t="shared" ca="1" si="65"/>
        <v>0</v>
      </c>
      <c r="O297" s="11">
        <f t="shared" ca="1" si="66"/>
        <v>0</v>
      </c>
      <c r="P297" s="28">
        <f t="shared" ca="1" si="67"/>
        <v>0</v>
      </c>
      <c r="Q297" s="28">
        <f t="shared" ca="1" si="68"/>
        <v>0</v>
      </c>
      <c r="R297">
        <f t="shared" ca="1" si="59"/>
        <v>-2.8694337889027056E-4</v>
      </c>
    </row>
    <row r="298" spans="1:18" x14ac:dyDescent="0.2">
      <c r="A298" s="117"/>
      <c r="B298" s="117"/>
      <c r="C298" s="117"/>
      <c r="D298" s="119">
        <f t="shared" si="56"/>
        <v>0</v>
      </c>
      <c r="E298" s="119">
        <f t="shared" si="56"/>
        <v>0</v>
      </c>
      <c r="F298" s="28">
        <f t="shared" si="57"/>
        <v>0</v>
      </c>
      <c r="G298" s="28">
        <f t="shared" si="57"/>
        <v>0</v>
      </c>
      <c r="H298" s="28">
        <f t="shared" si="60"/>
        <v>0</v>
      </c>
      <c r="I298" s="28">
        <f t="shared" si="61"/>
        <v>0</v>
      </c>
      <c r="J298" s="28">
        <f t="shared" si="62"/>
        <v>0</v>
      </c>
      <c r="K298" s="28">
        <f t="shared" si="63"/>
        <v>0</v>
      </c>
      <c r="L298" s="28">
        <f t="shared" si="64"/>
        <v>0</v>
      </c>
      <c r="M298" s="28">
        <f t="shared" ca="1" si="58"/>
        <v>2.8694337889027056E-4</v>
      </c>
      <c r="N298" s="28">
        <f t="shared" ca="1" si="65"/>
        <v>0</v>
      </c>
      <c r="O298" s="11">
        <f t="shared" ca="1" si="66"/>
        <v>0</v>
      </c>
      <c r="P298" s="28">
        <f t="shared" ca="1" si="67"/>
        <v>0</v>
      </c>
      <c r="Q298" s="28">
        <f t="shared" ca="1" si="68"/>
        <v>0</v>
      </c>
      <c r="R298">
        <f t="shared" ca="1" si="59"/>
        <v>-2.8694337889027056E-4</v>
      </c>
    </row>
    <row r="299" spans="1:18" x14ac:dyDescent="0.2">
      <c r="A299" s="117"/>
      <c r="B299" s="117"/>
      <c r="C299" s="117"/>
      <c r="D299" s="119">
        <f t="shared" si="56"/>
        <v>0</v>
      </c>
      <c r="E299" s="119">
        <f t="shared" si="56"/>
        <v>0</v>
      </c>
      <c r="F299" s="28">
        <f t="shared" si="57"/>
        <v>0</v>
      </c>
      <c r="G299" s="28">
        <f t="shared" si="57"/>
        <v>0</v>
      </c>
      <c r="H299" s="28">
        <f t="shared" si="60"/>
        <v>0</v>
      </c>
      <c r="I299" s="28">
        <f t="shared" si="61"/>
        <v>0</v>
      </c>
      <c r="J299" s="28">
        <f t="shared" si="62"/>
        <v>0</v>
      </c>
      <c r="K299" s="28">
        <f t="shared" si="63"/>
        <v>0</v>
      </c>
      <c r="L299" s="28">
        <f t="shared" si="64"/>
        <v>0</v>
      </c>
      <c r="M299" s="28">
        <f t="shared" ca="1" si="58"/>
        <v>2.8694337889027056E-4</v>
      </c>
      <c r="N299" s="28">
        <f t="shared" ca="1" si="65"/>
        <v>0</v>
      </c>
      <c r="O299" s="11">
        <f t="shared" ca="1" si="66"/>
        <v>0</v>
      </c>
      <c r="P299" s="28">
        <f t="shared" ca="1" si="67"/>
        <v>0</v>
      </c>
      <c r="Q299" s="28">
        <f t="shared" ca="1" si="68"/>
        <v>0</v>
      </c>
      <c r="R299">
        <f t="shared" ca="1" si="59"/>
        <v>-2.8694337889027056E-4</v>
      </c>
    </row>
    <row r="300" spans="1:18" x14ac:dyDescent="0.2">
      <c r="A300" s="117"/>
      <c r="B300" s="117"/>
      <c r="C300" s="117"/>
      <c r="D300" s="119">
        <f t="shared" si="56"/>
        <v>0</v>
      </c>
      <c r="E300" s="119">
        <f t="shared" si="56"/>
        <v>0</v>
      </c>
      <c r="F300" s="28">
        <f t="shared" si="57"/>
        <v>0</v>
      </c>
      <c r="G300" s="28">
        <f t="shared" si="57"/>
        <v>0</v>
      </c>
      <c r="H300" s="28">
        <f t="shared" si="60"/>
        <v>0</v>
      </c>
      <c r="I300" s="28">
        <f t="shared" si="61"/>
        <v>0</v>
      </c>
      <c r="J300" s="28">
        <f t="shared" si="62"/>
        <v>0</v>
      </c>
      <c r="K300" s="28">
        <f t="shared" si="63"/>
        <v>0</v>
      </c>
      <c r="L300" s="28">
        <f t="shared" si="64"/>
        <v>0</v>
      </c>
      <c r="M300" s="28">
        <f t="shared" ca="1" si="58"/>
        <v>2.8694337889027056E-4</v>
      </c>
      <c r="N300" s="28">
        <f t="shared" ca="1" si="65"/>
        <v>0</v>
      </c>
      <c r="O300" s="11">
        <f t="shared" ca="1" si="66"/>
        <v>0</v>
      </c>
      <c r="P300" s="28">
        <f t="shared" ca="1" si="67"/>
        <v>0</v>
      </c>
      <c r="Q300" s="28">
        <f t="shared" ca="1" si="68"/>
        <v>0</v>
      </c>
      <c r="R300">
        <f t="shared" ca="1" si="59"/>
        <v>-2.8694337889027056E-4</v>
      </c>
    </row>
    <row r="301" spans="1:18" x14ac:dyDescent="0.2">
      <c r="A301" s="117"/>
      <c r="B301" s="117"/>
      <c r="C301" s="117"/>
      <c r="D301" s="119">
        <f t="shared" si="56"/>
        <v>0</v>
      </c>
      <c r="E301" s="119">
        <f t="shared" si="56"/>
        <v>0</v>
      </c>
      <c r="F301" s="28">
        <f t="shared" si="57"/>
        <v>0</v>
      </c>
      <c r="G301" s="28">
        <f t="shared" si="57"/>
        <v>0</v>
      </c>
      <c r="H301" s="28">
        <f t="shared" si="60"/>
        <v>0</v>
      </c>
      <c r="I301" s="28">
        <f t="shared" si="61"/>
        <v>0</v>
      </c>
      <c r="J301" s="28">
        <f t="shared" si="62"/>
        <v>0</v>
      </c>
      <c r="K301" s="28">
        <f t="shared" si="63"/>
        <v>0</v>
      </c>
      <c r="L301" s="28">
        <f t="shared" si="64"/>
        <v>0</v>
      </c>
      <c r="M301" s="28">
        <f t="shared" ca="1" si="58"/>
        <v>2.8694337889027056E-4</v>
      </c>
      <c r="N301" s="28">
        <f t="shared" ca="1" si="65"/>
        <v>0</v>
      </c>
      <c r="O301" s="11">
        <f t="shared" ca="1" si="66"/>
        <v>0</v>
      </c>
      <c r="P301" s="28">
        <f t="shared" ca="1" si="67"/>
        <v>0</v>
      </c>
      <c r="Q301" s="28">
        <f t="shared" ca="1" si="68"/>
        <v>0</v>
      </c>
      <c r="R301">
        <f t="shared" ca="1" si="59"/>
        <v>-2.8694337889027056E-4</v>
      </c>
    </row>
    <row r="302" spans="1:18" x14ac:dyDescent="0.2">
      <c r="A302" s="117"/>
      <c r="B302" s="117"/>
      <c r="C302" s="117"/>
      <c r="D302" s="119">
        <f t="shared" si="56"/>
        <v>0</v>
      </c>
      <c r="E302" s="119">
        <f t="shared" si="56"/>
        <v>0</v>
      </c>
      <c r="F302" s="28">
        <f t="shared" si="57"/>
        <v>0</v>
      </c>
      <c r="G302" s="28">
        <f t="shared" si="57"/>
        <v>0</v>
      </c>
      <c r="H302" s="28">
        <f t="shared" si="60"/>
        <v>0</v>
      </c>
      <c r="I302" s="28">
        <f t="shared" si="61"/>
        <v>0</v>
      </c>
      <c r="J302" s="28">
        <f t="shared" si="62"/>
        <v>0</v>
      </c>
      <c r="K302" s="28">
        <f t="shared" si="63"/>
        <v>0</v>
      </c>
      <c r="L302" s="28">
        <f t="shared" si="64"/>
        <v>0</v>
      </c>
      <c r="M302" s="28">
        <f t="shared" ca="1" si="58"/>
        <v>2.8694337889027056E-4</v>
      </c>
      <c r="N302" s="28">
        <f t="shared" ca="1" si="65"/>
        <v>0</v>
      </c>
      <c r="O302" s="11">
        <f t="shared" ca="1" si="66"/>
        <v>0</v>
      </c>
      <c r="P302" s="28">
        <f t="shared" ca="1" si="67"/>
        <v>0</v>
      </c>
      <c r="Q302" s="28">
        <f t="shared" ca="1" si="68"/>
        <v>0</v>
      </c>
      <c r="R302">
        <f t="shared" ca="1" si="59"/>
        <v>-2.8694337889027056E-4</v>
      </c>
    </row>
    <row r="303" spans="1:18" x14ac:dyDescent="0.2">
      <c r="A303" s="117"/>
      <c r="B303" s="117"/>
      <c r="C303" s="117"/>
      <c r="D303" s="119">
        <f t="shared" si="56"/>
        <v>0</v>
      </c>
      <c r="E303" s="119">
        <f t="shared" si="56"/>
        <v>0</v>
      </c>
      <c r="F303" s="28">
        <f t="shared" si="57"/>
        <v>0</v>
      </c>
      <c r="G303" s="28">
        <f t="shared" si="57"/>
        <v>0</v>
      </c>
      <c r="H303" s="28">
        <f t="shared" si="60"/>
        <v>0</v>
      </c>
      <c r="I303" s="28">
        <f t="shared" si="61"/>
        <v>0</v>
      </c>
      <c r="J303" s="28">
        <f t="shared" si="62"/>
        <v>0</v>
      </c>
      <c r="K303" s="28">
        <f t="shared" si="63"/>
        <v>0</v>
      </c>
      <c r="L303" s="28">
        <f t="shared" si="64"/>
        <v>0</v>
      </c>
      <c r="M303" s="28">
        <f t="shared" ca="1" si="58"/>
        <v>2.8694337889027056E-4</v>
      </c>
      <c r="N303" s="28">
        <f t="shared" ca="1" si="65"/>
        <v>0</v>
      </c>
      <c r="O303" s="11">
        <f t="shared" ca="1" si="66"/>
        <v>0</v>
      </c>
      <c r="P303" s="28">
        <f t="shared" ca="1" si="67"/>
        <v>0</v>
      </c>
      <c r="Q303" s="28">
        <f t="shared" ca="1" si="68"/>
        <v>0</v>
      </c>
      <c r="R303">
        <f t="shared" ca="1" si="59"/>
        <v>-2.8694337889027056E-4</v>
      </c>
    </row>
    <row r="304" spans="1:18" x14ac:dyDescent="0.2">
      <c r="A304" s="117"/>
      <c r="B304" s="117"/>
      <c r="C304" s="117"/>
      <c r="D304" s="119">
        <f t="shared" si="56"/>
        <v>0</v>
      </c>
      <c r="E304" s="119">
        <f t="shared" si="56"/>
        <v>0</v>
      </c>
      <c r="F304" s="28">
        <f t="shared" si="57"/>
        <v>0</v>
      </c>
      <c r="G304" s="28">
        <f t="shared" si="57"/>
        <v>0</v>
      </c>
      <c r="H304" s="28">
        <f t="shared" si="60"/>
        <v>0</v>
      </c>
      <c r="I304" s="28">
        <f t="shared" si="61"/>
        <v>0</v>
      </c>
      <c r="J304" s="28">
        <f t="shared" si="62"/>
        <v>0</v>
      </c>
      <c r="K304" s="28">
        <f t="shared" si="63"/>
        <v>0</v>
      </c>
      <c r="L304" s="28">
        <f t="shared" si="64"/>
        <v>0</v>
      </c>
      <c r="M304" s="28">
        <f t="shared" ca="1" si="58"/>
        <v>2.8694337889027056E-4</v>
      </c>
      <c r="N304" s="28">
        <f t="shared" ca="1" si="65"/>
        <v>0</v>
      </c>
      <c r="O304" s="11">
        <f t="shared" ca="1" si="66"/>
        <v>0</v>
      </c>
      <c r="P304" s="28">
        <f t="shared" ca="1" si="67"/>
        <v>0</v>
      </c>
      <c r="Q304" s="28">
        <f t="shared" ca="1" si="68"/>
        <v>0</v>
      </c>
      <c r="R304">
        <f t="shared" ca="1" si="59"/>
        <v>-2.8694337889027056E-4</v>
      </c>
    </row>
    <row r="305" spans="1:18" x14ac:dyDescent="0.2">
      <c r="A305" s="117"/>
      <c r="B305" s="117"/>
      <c r="C305" s="117"/>
      <c r="D305" s="119">
        <f t="shared" si="56"/>
        <v>0</v>
      </c>
      <c r="E305" s="119">
        <f t="shared" si="56"/>
        <v>0</v>
      </c>
      <c r="F305" s="28">
        <f t="shared" si="57"/>
        <v>0</v>
      </c>
      <c r="G305" s="28">
        <f t="shared" si="57"/>
        <v>0</v>
      </c>
      <c r="H305" s="28">
        <f t="shared" si="60"/>
        <v>0</v>
      </c>
      <c r="I305" s="28">
        <f t="shared" si="61"/>
        <v>0</v>
      </c>
      <c r="J305" s="28">
        <f t="shared" si="62"/>
        <v>0</v>
      </c>
      <c r="K305" s="28">
        <f t="shared" si="63"/>
        <v>0</v>
      </c>
      <c r="L305" s="28">
        <f t="shared" si="64"/>
        <v>0</v>
      </c>
      <c r="M305" s="28">
        <f t="shared" ca="1" si="58"/>
        <v>2.8694337889027056E-4</v>
      </c>
      <c r="N305" s="28">
        <f t="shared" ca="1" si="65"/>
        <v>0</v>
      </c>
      <c r="O305" s="11">
        <f t="shared" ca="1" si="66"/>
        <v>0</v>
      </c>
      <c r="P305" s="28">
        <f t="shared" ca="1" si="67"/>
        <v>0</v>
      </c>
      <c r="Q305" s="28">
        <f t="shared" ca="1" si="68"/>
        <v>0</v>
      </c>
      <c r="R305">
        <f t="shared" ca="1" si="59"/>
        <v>-2.8694337889027056E-4</v>
      </c>
    </row>
    <row r="306" spans="1:18" x14ac:dyDescent="0.2">
      <c r="A306" s="117"/>
      <c r="B306" s="117"/>
      <c r="C306" s="117"/>
      <c r="D306" s="119">
        <f t="shared" si="56"/>
        <v>0</v>
      </c>
      <c r="E306" s="119">
        <f t="shared" si="56"/>
        <v>0</v>
      </c>
      <c r="F306" s="28">
        <f t="shared" si="57"/>
        <v>0</v>
      </c>
      <c r="G306" s="28">
        <f t="shared" si="57"/>
        <v>0</v>
      </c>
      <c r="H306" s="28">
        <f t="shared" si="60"/>
        <v>0</v>
      </c>
      <c r="I306" s="28">
        <f t="shared" si="61"/>
        <v>0</v>
      </c>
      <c r="J306" s="28">
        <f t="shared" si="62"/>
        <v>0</v>
      </c>
      <c r="K306" s="28">
        <f t="shared" si="63"/>
        <v>0</v>
      </c>
      <c r="L306" s="28">
        <f t="shared" si="64"/>
        <v>0</v>
      </c>
      <c r="M306" s="28">
        <f t="shared" ca="1" si="58"/>
        <v>2.8694337889027056E-4</v>
      </c>
      <c r="N306" s="28">
        <f t="shared" ca="1" si="65"/>
        <v>0</v>
      </c>
      <c r="O306" s="11">
        <f t="shared" ca="1" si="66"/>
        <v>0</v>
      </c>
      <c r="P306" s="28">
        <f t="shared" ca="1" si="67"/>
        <v>0</v>
      </c>
      <c r="Q306" s="28">
        <f t="shared" ca="1" si="68"/>
        <v>0</v>
      </c>
      <c r="R306">
        <f t="shared" ca="1" si="59"/>
        <v>-2.8694337889027056E-4</v>
      </c>
    </row>
    <row r="307" spans="1:18" x14ac:dyDescent="0.2">
      <c r="A307" s="117"/>
      <c r="B307" s="117"/>
      <c r="C307" s="117"/>
      <c r="D307" s="119">
        <f t="shared" si="56"/>
        <v>0</v>
      </c>
      <c r="E307" s="119">
        <f t="shared" si="56"/>
        <v>0</v>
      </c>
      <c r="F307" s="28">
        <f t="shared" si="57"/>
        <v>0</v>
      </c>
      <c r="G307" s="28">
        <f t="shared" si="57"/>
        <v>0</v>
      </c>
      <c r="H307" s="28">
        <f t="shared" si="60"/>
        <v>0</v>
      </c>
      <c r="I307" s="28">
        <f t="shared" si="61"/>
        <v>0</v>
      </c>
      <c r="J307" s="28">
        <f t="shared" si="62"/>
        <v>0</v>
      </c>
      <c r="K307" s="28">
        <f t="shared" si="63"/>
        <v>0</v>
      </c>
      <c r="L307" s="28">
        <f t="shared" si="64"/>
        <v>0</v>
      </c>
      <c r="M307" s="28">
        <f t="shared" ca="1" si="58"/>
        <v>2.8694337889027056E-4</v>
      </c>
      <c r="N307" s="28">
        <f t="shared" ca="1" si="65"/>
        <v>0</v>
      </c>
      <c r="O307" s="11">
        <f t="shared" ca="1" si="66"/>
        <v>0</v>
      </c>
      <c r="P307" s="28">
        <f t="shared" ca="1" si="67"/>
        <v>0</v>
      </c>
      <c r="Q307" s="28">
        <f t="shared" ca="1" si="68"/>
        <v>0</v>
      </c>
      <c r="R307">
        <f t="shared" ca="1" si="59"/>
        <v>-2.8694337889027056E-4</v>
      </c>
    </row>
    <row r="308" spans="1:18" x14ac:dyDescent="0.2">
      <c r="A308" s="117"/>
      <c r="B308" s="117"/>
      <c r="C308" s="117"/>
      <c r="D308" s="119">
        <f t="shared" si="56"/>
        <v>0</v>
      </c>
      <c r="E308" s="119">
        <f t="shared" si="56"/>
        <v>0</v>
      </c>
      <c r="F308" s="28">
        <f t="shared" si="57"/>
        <v>0</v>
      </c>
      <c r="G308" s="28">
        <f t="shared" si="57"/>
        <v>0</v>
      </c>
      <c r="H308" s="28">
        <f t="shared" si="60"/>
        <v>0</v>
      </c>
      <c r="I308" s="28">
        <f t="shared" si="61"/>
        <v>0</v>
      </c>
      <c r="J308" s="28">
        <f t="shared" si="62"/>
        <v>0</v>
      </c>
      <c r="K308" s="28">
        <f t="shared" si="63"/>
        <v>0</v>
      </c>
      <c r="L308" s="28">
        <f t="shared" si="64"/>
        <v>0</v>
      </c>
      <c r="M308" s="28">
        <f t="shared" ca="1" si="58"/>
        <v>2.8694337889027056E-4</v>
      </c>
      <c r="N308" s="28">
        <f t="shared" ca="1" si="65"/>
        <v>0</v>
      </c>
      <c r="O308" s="11">
        <f t="shared" ca="1" si="66"/>
        <v>0</v>
      </c>
      <c r="P308" s="28">
        <f t="shared" ca="1" si="67"/>
        <v>0</v>
      </c>
      <c r="Q308" s="28">
        <f t="shared" ca="1" si="68"/>
        <v>0</v>
      </c>
      <c r="R308">
        <f t="shared" ca="1" si="59"/>
        <v>-2.8694337889027056E-4</v>
      </c>
    </row>
    <row r="309" spans="1:18" x14ac:dyDescent="0.2">
      <c r="A309" s="117"/>
      <c r="B309" s="117"/>
      <c r="C309" s="117"/>
      <c r="D309" s="119">
        <f t="shared" si="56"/>
        <v>0</v>
      </c>
      <c r="E309" s="119">
        <f t="shared" si="56"/>
        <v>0</v>
      </c>
      <c r="F309" s="28">
        <f t="shared" si="57"/>
        <v>0</v>
      </c>
      <c r="G309" s="28">
        <f t="shared" si="57"/>
        <v>0</v>
      </c>
      <c r="H309" s="28">
        <f t="shared" si="60"/>
        <v>0</v>
      </c>
      <c r="I309" s="28">
        <f t="shared" si="61"/>
        <v>0</v>
      </c>
      <c r="J309" s="28">
        <f t="shared" si="62"/>
        <v>0</v>
      </c>
      <c r="K309" s="28">
        <f t="shared" si="63"/>
        <v>0</v>
      </c>
      <c r="L309" s="28">
        <f t="shared" si="64"/>
        <v>0</v>
      </c>
      <c r="M309" s="28">
        <f t="shared" ca="1" si="58"/>
        <v>2.8694337889027056E-4</v>
      </c>
      <c r="N309" s="28">
        <f t="shared" ca="1" si="65"/>
        <v>0</v>
      </c>
      <c r="O309" s="11">
        <f t="shared" ca="1" si="66"/>
        <v>0</v>
      </c>
      <c r="P309" s="28">
        <f t="shared" ca="1" si="67"/>
        <v>0</v>
      </c>
      <c r="Q309" s="28">
        <f t="shared" ca="1" si="68"/>
        <v>0</v>
      </c>
      <c r="R309">
        <f t="shared" ca="1" si="59"/>
        <v>-2.8694337889027056E-4</v>
      </c>
    </row>
    <row r="310" spans="1:18" x14ac:dyDescent="0.2">
      <c r="A310" s="117"/>
      <c r="B310" s="117"/>
      <c r="C310" s="117"/>
      <c r="D310" s="119">
        <f t="shared" si="56"/>
        <v>0</v>
      </c>
      <c r="E310" s="119">
        <f t="shared" si="56"/>
        <v>0</v>
      </c>
      <c r="F310" s="28">
        <f t="shared" si="57"/>
        <v>0</v>
      </c>
      <c r="G310" s="28">
        <f t="shared" si="57"/>
        <v>0</v>
      </c>
      <c r="H310" s="28">
        <f t="shared" si="60"/>
        <v>0</v>
      </c>
      <c r="I310" s="28">
        <f t="shared" si="61"/>
        <v>0</v>
      </c>
      <c r="J310" s="28">
        <f t="shared" si="62"/>
        <v>0</v>
      </c>
      <c r="K310" s="28">
        <f t="shared" si="63"/>
        <v>0</v>
      </c>
      <c r="L310" s="28">
        <f t="shared" si="64"/>
        <v>0</v>
      </c>
      <c r="M310" s="28">
        <f t="shared" ca="1" si="58"/>
        <v>2.8694337889027056E-4</v>
      </c>
      <c r="N310" s="28">
        <f t="shared" ca="1" si="65"/>
        <v>0</v>
      </c>
      <c r="O310" s="11">
        <f t="shared" ca="1" si="66"/>
        <v>0</v>
      </c>
      <c r="P310" s="28">
        <f t="shared" ca="1" si="67"/>
        <v>0</v>
      </c>
      <c r="Q310" s="28">
        <f t="shared" ca="1" si="68"/>
        <v>0</v>
      </c>
      <c r="R310">
        <f t="shared" ca="1" si="59"/>
        <v>-2.8694337889027056E-4</v>
      </c>
    </row>
    <row r="311" spans="1:18" x14ac:dyDescent="0.2">
      <c r="A311" s="117"/>
      <c r="B311" s="117"/>
      <c r="C311" s="117"/>
      <c r="D311" s="119">
        <f t="shared" si="56"/>
        <v>0</v>
      </c>
      <c r="E311" s="119">
        <f t="shared" si="56"/>
        <v>0</v>
      </c>
      <c r="F311" s="28">
        <f t="shared" si="57"/>
        <v>0</v>
      </c>
      <c r="G311" s="28">
        <f t="shared" si="57"/>
        <v>0</v>
      </c>
      <c r="H311" s="28">
        <f t="shared" si="60"/>
        <v>0</v>
      </c>
      <c r="I311" s="28">
        <f t="shared" si="61"/>
        <v>0</v>
      </c>
      <c r="J311" s="28">
        <f t="shared" si="62"/>
        <v>0</v>
      </c>
      <c r="K311" s="28">
        <f t="shared" si="63"/>
        <v>0</v>
      </c>
      <c r="L311" s="28">
        <f t="shared" si="64"/>
        <v>0</v>
      </c>
      <c r="M311" s="28">
        <f t="shared" ca="1" si="58"/>
        <v>2.8694337889027056E-4</v>
      </c>
      <c r="N311" s="28">
        <f t="shared" ca="1" si="65"/>
        <v>0</v>
      </c>
      <c r="O311" s="11">
        <f t="shared" ca="1" si="66"/>
        <v>0</v>
      </c>
      <c r="P311" s="28">
        <f t="shared" ca="1" si="67"/>
        <v>0</v>
      </c>
      <c r="Q311" s="28">
        <f t="shared" ca="1" si="68"/>
        <v>0</v>
      </c>
      <c r="R311">
        <f t="shared" ca="1" si="59"/>
        <v>-2.8694337889027056E-4</v>
      </c>
    </row>
    <row r="312" spans="1:18" x14ac:dyDescent="0.2">
      <c r="A312" s="117"/>
      <c r="B312" s="117"/>
      <c r="C312" s="117"/>
      <c r="D312" s="119">
        <f t="shared" si="56"/>
        <v>0</v>
      </c>
      <c r="E312" s="119">
        <f t="shared" si="56"/>
        <v>0</v>
      </c>
      <c r="F312" s="28">
        <f t="shared" si="57"/>
        <v>0</v>
      </c>
      <c r="G312" s="28">
        <f t="shared" si="57"/>
        <v>0</v>
      </c>
      <c r="H312" s="28">
        <f t="shared" si="60"/>
        <v>0</v>
      </c>
      <c r="I312" s="28">
        <f t="shared" si="61"/>
        <v>0</v>
      </c>
      <c r="J312" s="28">
        <f t="shared" si="62"/>
        <v>0</v>
      </c>
      <c r="K312" s="28">
        <f t="shared" si="63"/>
        <v>0</v>
      </c>
      <c r="L312" s="28">
        <f t="shared" si="64"/>
        <v>0</v>
      </c>
      <c r="M312" s="28">
        <f t="shared" ca="1" si="58"/>
        <v>2.8694337889027056E-4</v>
      </c>
      <c r="N312" s="28">
        <f t="shared" ca="1" si="65"/>
        <v>0</v>
      </c>
      <c r="O312" s="11">
        <f t="shared" ca="1" si="66"/>
        <v>0</v>
      </c>
      <c r="P312" s="28">
        <f t="shared" ca="1" si="67"/>
        <v>0</v>
      </c>
      <c r="Q312" s="28">
        <f t="shared" ca="1" si="68"/>
        <v>0</v>
      </c>
      <c r="R312">
        <f t="shared" ca="1" si="59"/>
        <v>-2.8694337889027056E-4</v>
      </c>
    </row>
    <row r="313" spans="1:18" x14ac:dyDescent="0.2">
      <c r="A313" s="117"/>
      <c r="B313" s="117"/>
      <c r="C313" s="117"/>
      <c r="D313" s="119">
        <f t="shared" si="56"/>
        <v>0</v>
      </c>
      <c r="E313" s="119">
        <f t="shared" si="56"/>
        <v>0</v>
      </c>
      <c r="F313" s="28">
        <f t="shared" si="57"/>
        <v>0</v>
      </c>
      <c r="G313" s="28">
        <f t="shared" si="57"/>
        <v>0</v>
      </c>
      <c r="H313" s="28">
        <f t="shared" si="60"/>
        <v>0</v>
      </c>
      <c r="I313" s="28">
        <f t="shared" si="61"/>
        <v>0</v>
      </c>
      <c r="J313" s="28">
        <f t="shared" si="62"/>
        <v>0</v>
      </c>
      <c r="K313" s="28">
        <f t="shared" si="63"/>
        <v>0</v>
      </c>
      <c r="L313" s="28">
        <f t="shared" si="64"/>
        <v>0</v>
      </c>
      <c r="M313" s="28">
        <f t="shared" ca="1" si="58"/>
        <v>2.8694337889027056E-4</v>
      </c>
      <c r="N313" s="28">
        <f t="shared" ca="1" si="65"/>
        <v>0</v>
      </c>
      <c r="O313" s="11">
        <f t="shared" ca="1" si="66"/>
        <v>0</v>
      </c>
      <c r="P313" s="28">
        <f t="shared" ca="1" si="67"/>
        <v>0</v>
      </c>
      <c r="Q313" s="28">
        <f t="shared" ca="1" si="68"/>
        <v>0</v>
      </c>
      <c r="R313">
        <f t="shared" ca="1" si="59"/>
        <v>-2.8694337889027056E-4</v>
      </c>
    </row>
    <row r="314" spans="1:18" x14ac:dyDescent="0.2">
      <c r="A314" s="117"/>
      <c r="B314" s="117"/>
      <c r="C314" s="117"/>
      <c r="D314" s="119">
        <f t="shared" si="56"/>
        <v>0</v>
      </c>
      <c r="E314" s="119">
        <f t="shared" si="56"/>
        <v>0</v>
      </c>
      <c r="F314" s="28">
        <f t="shared" si="57"/>
        <v>0</v>
      </c>
      <c r="G314" s="28">
        <f t="shared" si="57"/>
        <v>0</v>
      </c>
      <c r="H314" s="28">
        <f t="shared" si="60"/>
        <v>0</v>
      </c>
      <c r="I314" s="28">
        <f t="shared" si="61"/>
        <v>0</v>
      </c>
      <c r="J314" s="28">
        <f t="shared" si="62"/>
        <v>0</v>
      </c>
      <c r="K314" s="28">
        <f t="shared" si="63"/>
        <v>0</v>
      </c>
      <c r="L314" s="28">
        <f t="shared" si="64"/>
        <v>0</v>
      </c>
      <c r="M314" s="28">
        <f t="shared" ca="1" si="58"/>
        <v>2.8694337889027056E-4</v>
      </c>
      <c r="N314" s="28">
        <f t="shared" ca="1" si="65"/>
        <v>0</v>
      </c>
      <c r="O314" s="11">
        <f t="shared" ca="1" si="66"/>
        <v>0</v>
      </c>
      <c r="P314" s="28">
        <f t="shared" ca="1" si="67"/>
        <v>0</v>
      </c>
      <c r="Q314" s="28">
        <f t="shared" ca="1" si="68"/>
        <v>0</v>
      </c>
      <c r="R314">
        <f t="shared" ca="1" si="59"/>
        <v>-2.8694337889027056E-4</v>
      </c>
    </row>
    <row r="315" spans="1:18" x14ac:dyDescent="0.2">
      <c r="A315" s="117"/>
      <c r="B315" s="117"/>
      <c r="C315" s="117"/>
      <c r="D315" s="119">
        <f t="shared" si="56"/>
        <v>0</v>
      </c>
      <c r="E315" s="119">
        <f t="shared" si="56"/>
        <v>0</v>
      </c>
      <c r="F315" s="28">
        <f t="shared" si="57"/>
        <v>0</v>
      </c>
      <c r="G315" s="28">
        <f t="shared" si="57"/>
        <v>0</v>
      </c>
      <c r="H315" s="28">
        <f t="shared" si="60"/>
        <v>0</v>
      </c>
      <c r="I315" s="28">
        <f t="shared" si="61"/>
        <v>0</v>
      </c>
      <c r="J315" s="28">
        <f t="shared" si="62"/>
        <v>0</v>
      </c>
      <c r="K315" s="28">
        <f t="shared" si="63"/>
        <v>0</v>
      </c>
      <c r="L315" s="28">
        <f t="shared" si="64"/>
        <v>0</v>
      </c>
      <c r="M315" s="28">
        <f t="shared" ca="1" si="58"/>
        <v>2.8694337889027056E-4</v>
      </c>
      <c r="N315" s="28">
        <f t="shared" ca="1" si="65"/>
        <v>0</v>
      </c>
      <c r="O315" s="11">
        <f t="shared" ca="1" si="66"/>
        <v>0</v>
      </c>
      <c r="P315" s="28">
        <f t="shared" ca="1" si="67"/>
        <v>0</v>
      </c>
      <c r="Q315" s="28">
        <f t="shared" ca="1" si="68"/>
        <v>0</v>
      </c>
      <c r="R315">
        <f t="shared" ca="1" si="59"/>
        <v>-2.8694337889027056E-4</v>
      </c>
    </row>
    <row r="316" spans="1:18" x14ac:dyDescent="0.2">
      <c r="A316" s="117"/>
      <c r="B316" s="117"/>
      <c r="C316" s="117"/>
      <c r="D316" s="119">
        <f t="shared" si="56"/>
        <v>0</v>
      </c>
      <c r="E316" s="119">
        <f t="shared" si="56"/>
        <v>0</v>
      </c>
      <c r="F316" s="28">
        <f t="shared" si="57"/>
        <v>0</v>
      </c>
      <c r="G316" s="28">
        <f t="shared" si="57"/>
        <v>0</v>
      </c>
      <c r="H316" s="28">
        <f t="shared" si="60"/>
        <v>0</v>
      </c>
      <c r="I316" s="28">
        <f t="shared" si="61"/>
        <v>0</v>
      </c>
      <c r="J316" s="28">
        <f t="shared" si="62"/>
        <v>0</v>
      </c>
      <c r="K316" s="28">
        <f t="shared" si="63"/>
        <v>0</v>
      </c>
      <c r="L316" s="28">
        <f t="shared" si="64"/>
        <v>0</v>
      </c>
      <c r="M316" s="28">
        <f t="shared" ca="1" si="58"/>
        <v>2.8694337889027056E-4</v>
      </c>
      <c r="N316" s="28">
        <f t="shared" ca="1" si="65"/>
        <v>0</v>
      </c>
      <c r="O316" s="11">
        <f t="shared" ca="1" si="66"/>
        <v>0</v>
      </c>
      <c r="P316" s="28">
        <f t="shared" ca="1" si="67"/>
        <v>0</v>
      </c>
      <c r="Q316" s="28">
        <f t="shared" ca="1" si="68"/>
        <v>0</v>
      </c>
      <c r="R316">
        <f t="shared" ca="1" si="59"/>
        <v>-2.8694337889027056E-4</v>
      </c>
    </row>
    <row r="317" spans="1:18" x14ac:dyDescent="0.2">
      <c r="A317" s="117"/>
      <c r="B317" s="117"/>
      <c r="C317" s="117"/>
      <c r="D317" s="119">
        <f t="shared" si="56"/>
        <v>0</v>
      </c>
      <c r="E317" s="119">
        <f t="shared" si="56"/>
        <v>0</v>
      </c>
      <c r="F317" s="28">
        <f t="shared" si="57"/>
        <v>0</v>
      </c>
      <c r="G317" s="28">
        <f t="shared" si="57"/>
        <v>0</v>
      </c>
      <c r="H317" s="28">
        <f t="shared" si="60"/>
        <v>0</v>
      </c>
      <c r="I317" s="28">
        <f t="shared" si="61"/>
        <v>0</v>
      </c>
      <c r="J317" s="28">
        <f t="shared" si="62"/>
        <v>0</v>
      </c>
      <c r="K317" s="28">
        <f t="shared" si="63"/>
        <v>0</v>
      </c>
      <c r="L317" s="28">
        <f t="shared" si="64"/>
        <v>0</v>
      </c>
      <c r="M317" s="28">
        <f t="shared" ca="1" si="58"/>
        <v>2.8694337889027056E-4</v>
      </c>
      <c r="N317" s="28">
        <f t="shared" ca="1" si="65"/>
        <v>0</v>
      </c>
      <c r="O317" s="11">
        <f t="shared" ca="1" si="66"/>
        <v>0</v>
      </c>
      <c r="P317" s="28">
        <f t="shared" ca="1" si="67"/>
        <v>0</v>
      </c>
      <c r="Q317" s="28">
        <f t="shared" ca="1" si="68"/>
        <v>0</v>
      </c>
      <c r="R317">
        <f t="shared" ca="1" si="59"/>
        <v>-2.8694337889027056E-4</v>
      </c>
    </row>
    <row r="318" spans="1:18" x14ac:dyDescent="0.2">
      <c r="A318" s="117"/>
      <c r="B318" s="117"/>
      <c r="C318" s="117"/>
      <c r="D318" s="119">
        <f t="shared" si="56"/>
        <v>0</v>
      </c>
      <c r="E318" s="119">
        <f t="shared" si="56"/>
        <v>0</v>
      </c>
      <c r="F318" s="28">
        <f t="shared" si="57"/>
        <v>0</v>
      </c>
      <c r="G318" s="28">
        <f t="shared" si="57"/>
        <v>0</v>
      </c>
      <c r="H318" s="28">
        <f t="shared" si="60"/>
        <v>0</v>
      </c>
      <c r="I318" s="28">
        <f t="shared" si="61"/>
        <v>0</v>
      </c>
      <c r="J318" s="28">
        <f t="shared" si="62"/>
        <v>0</v>
      </c>
      <c r="K318" s="28">
        <f t="shared" si="63"/>
        <v>0</v>
      </c>
      <c r="L318" s="28">
        <f t="shared" si="64"/>
        <v>0</v>
      </c>
      <c r="M318" s="28">
        <f t="shared" ca="1" si="58"/>
        <v>2.8694337889027056E-4</v>
      </c>
      <c r="N318" s="28">
        <f t="shared" ca="1" si="65"/>
        <v>0</v>
      </c>
      <c r="O318" s="11">
        <f t="shared" ca="1" si="66"/>
        <v>0</v>
      </c>
      <c r="P318" s="28">
        <f t="shared" ca="1" si="67"/>
        <v>0</v>
      </c>
      <c r="Q318" s="28">
        <f t="shared" ca="1" si="68"/>
        <v>0</v>
      </c>
      <c r="R318">
        <f t="shared" ca="1" si="59"/>
        <v>-2.8694337889027056E-4</v>
      </c>
    </row>
    <row r="319" spans="1:18" x14ac:dyDescent="0.2">
      <c r="A319" s="117"/>
      <c r="B319" s="117"/>
      <c r="C319" s="117"/>
      <c r="D319" s="119">
        <f t="shared" si="56"/>
        <v>0</v>
      </c>
      <c r="E319" s="119">
        <f t="shared" si="56"/>
        <v>0</v>
      </c>
      <c r="F319" s="28">
        <f t="shared" si="57"/>
        <v>0</v>
      </c>
      <c r="G319" s="28">
        <f t="shared" si="57"/>
        <v>0</v>
      </c>
      <c r="H319" s="28">
        <f t="shared" si="60"/>
        <v>0</v>
      </c>
      <c r="I319" s="28">
        <f t="shared" si="61"/>
        <v>0</v>
      </c>
      <c r="J319" s="28">
        <f t="shared" si="62"/>
        <v>0</v>
      </c>
      <c r="K319" s="28">
        <f t="shared" si="63"/>
        <v>0</v>
      </c>
      <c r="L319" s="28">
        <f t="shared" si="64"/>
        <v>0</v>
      </c>
      <c r="M319" s="28">
        <f t="shared" ca="1" si="58"/>
        <v>2.8694337889027056E-4</v>
      </c>
      <c r="N319" s="28">
        <f t="shared" ca="1" si="65"/>
        <v>0</v>
      </c>
      <c r="O319" s="11">
        <f t="shared" ca="1" si="66"/>
        <v>0</v>
      </c>
      <c r="P319" s="28">
        <f t="shared" ca="1" si="67"/>
        <v>0</v>
      </c>
      <c r="Q319" s="28">
        <f t="shared" ca="1" si="68"/>
        <v>0</v>
      </c>
      <c r="R319">
        <f t="shared" ca="1" si="59"/>
        <v>-2.8694337889027056E-4</v>
      </c>
    </row>
    <row r="320" spans="1:18" x14ac:dyDescent="0.2">
      <c r="A320" s="117"/>
      <c r="B320" s="117"/>
      <c r="C320" s="117"/>
      <c r="D320" s="119">
        <f t="shared" si="56"/>
        <v>0</v>
      </c>
      <c r="E320" s="119">
        <f t="shared" si="56"/>
        <v>0</v>
      </c>
      <c r="F320" s="28">
        <f t="shared" si="57"/>
        <v>0</v>
      </c>
      <c r="G320" s="28">
        <f t="shared" si="57"/>
        <v>0</v>
      </c>
      <c r="H320" s="28">
        <f t="shared" si="60"/>
        <v>0</v>
      </c>
      <c r="I320" s="28">
        <f t="shared" si="61"/>
        <v>0</v>
      </c>
      <c r="J320" s="28">
        <f t="shared" si="62"/>
        <v>0</v>
      </c>
      <c r="K320" s="28">
        <f t="shared" si="63"/>
        <v>0</v>
      </c>
      <c r="L320" s="28">
        <f t="shared" si="64"/>
        <v>0</v>
      </c>
      <c r="M320" s="28">
        <f t="shared" ca="1" si="58"/>
        <v>2.8694337889027056E-4</v>
      </c>
      <c r="N320" s="28">
        <f t="shared" ca="1" si="65"/>
        <v>0</v>
      </c>
      <c r="O320" s="11">
        <f t="shared" ca="1" si="66"/>
        <v>0</v>
      </c>
      <c r="P320" s="28">
        <f t="shared" ca="1" si="67"/>
        <v>0</v>
      </c>
      <c r="Q320" s="28">
        <f t="shared" ca="1" si="68"/>
        <v>0</v>
      </c>
      <c r="R320">
        <f t="shared" ca="1" si="59"/>
        <v>-2.8694337889027056E-4</v>
      </c>
    </row>
    <row r="321" spans="1:18" x14ac:dyDescent="0.2">
      <c r="A321" s="117"/>
      <c r="B321" s="117"/>
      <c r="C321" s="117"/>
      <c r="D321" s="119">
        <f t="shared" si="56"/>
        <v>0</v>
      </c>
      <c r="E321" s="119">
        <f t="shared" si="56"/>
        <v>0</v>
      </c>
      <c r="F321" s="28">
        <f t="shared" si="57"/>
        <v>0</v>
      </c>
      <c r="G321" s="28">
        <f t="shared" si="57"/>
        <v>0</v>
      </c>
      <c r="H321" s="28">
        <f t="shared" si="60"/>
        <v>0</v>
      </c>
      <c r="I321" s="28">
        <f t="shared" si="61"/>
        <v>0</v>
      </c>
      <c r="J321" s="28">
        <f t="shared" si="62"/>
        <v>0</v>
      </c>
      <c r="K321" s="28">
        <f t="shared" si="63"/>
        <v>0</v>
      </c>
      <c r="L321" s="28">
        <f t="shared" si="64"/>
        <v>0</v>
      </c>
      <c r="M321" s="28">
        <f t="shared" ca="1" si="58"/>
        <v>2.8694337889027056E-4</v>
      </c>
      <c r="N321" s="28">
        <f t="shared" ca="1" si="65"/>
        <v>0</v>
      </c>
      <c r="O321" s="11">
        <f t="shared" ca="1" si="66"/>
        <v>0</v>
      </c>
      <c r="P321" s="28">
        <f t="shared" ca="1" si="67"/>
        <v>0</v>
      </c>
      <c r="Q321" s="28">
        <f t="shared" ca="1" si="68"/>
        <v>0</v>
      </c>
      <c r="R321">
        <f t="shared" ca="1" si="59"/>
        <v>-2.8694337889027056E-4</v>
      </c>
    </row>
    <row r="322" spans="1:18" x14ac:dyDescent="0.2">
      <c r="A322" s="117"/>
      <c r="B322" s="117"/>
      <c r="C322" s="117"/>
      <c r="D322" s="119">
        <f t="shared" si="56"/>
        <v>0</v>
      </c>
      <c r="E322" s="119">
        <f t="shared" si="56"/>
        <v>0</v>
      </c>
      <c r="F322" s="28">
        <f t="shared" si="57"/>
        <v>0</v>
      </c>
      <c r="G322" s="28">
        <f t="shared" si="57"/>
        <v>0</v>
      </c>
      <c r="H322" s="28">
        <f t="shared" si="60"/>
        <v>0</v>
      </c>
      <c r="I322" s="28">
        <f t="shared" si="61"/>
        <v>0</v>
      </c>
      <c r="J322" s="28">
        <f t="shared" si="62"/>
        <v>0</v>
      </c>
      <c r="K322" s="28">
        <f t="shared" si="63"/>
        <v>0</v>
      </c>
      <c r="L322" s="28">
        <f t="shared" si="64"/>
        <v>0</v>
      </c>
      <c r="M322" s="28">
        <f t="shared" ca="1" si="58"/>
        <v>2.8694337889027056E-4</v>
      </c>
      <c r="N322" s="28">
        <f t="shared" ca="1" si="65"/>
        <v>0</v>
      </c>
      <c r="O322" s="11">
        <f t="shared" ca="1" si="66"/>
        <v>0</v>
      </c>
      <c r="P322" s="28">
        <f t="shared" ca="1" si="67"/>
        <v>0</v>
      </c>
      <c r="Q322" s="28">
        <f t="shared" ca="1" si="68"/>
        <v>0</v>
      </c>
      <c r="R322">
        <f t="shared" ca="1" si="59"/>
        <v>-2.8694337889027056E-4</v>
      </c>
    </row>
    <row r="323" spans="1:18" x14ac:dyDescent="0.2">
      <c r="A323" s="117"/>
      <c r="B323" s="117"/>
      <c r="C323" s="117"/>
      <c r="D323" s="119">
        <f t="shared" si="56"/>
        <v>0</v>
      </c>
      <c r="E323" s="119">
        <f t="shared" si="56"/>
        <v>0</v>
      </c>
      <c r="F323" s="28">
        <f t="shared" si="57"/>
        <v>0</v>
      </c>
      <c r="G323" s="28">
        <f t="shared" si="57"/>
        <v>0</v>
      </c>
      <c r="H323" s="28">
        <f t="shared" si="60"/>
        <v>0</v>
      </c>
      <c r="I323" s="28">
        <f t="shared" si="61"/>
        <v>0</v>
      </c>
      <c r="J323" s="28">
        <f t="shared" si="62"/>
        <v>0</v>
      </c>
      <c r="K323" s="28">
        <f t="shared" si="63"/>
        <v>0</v>
      </c>
      <c r="L323" s="28">
        <f t="shared" si="64"/>
        <v>0</v>
      </c>
      <c r="M323" s="28">
        <f t="shared" ca="1" si="58"/>
        <v>2.8694337889027056E-4</v>
      </c>
      <c r="N323" s="28">
        <f t="shared" ca="1" si="65"/>
        <v>0</v>
      </c>
      <c r="O323" s="11">
        <f t="shared" ca="1" si="66"/>
        <v>0</v>
      </c>
      <c r="P323" s="28">
        <f t="shared" ca="1" si="67"/>
        <v>0</v>
      </c>
      <c r="Q323" s="28">
        <f t="shared" ca="1" si="68"/>
        <v>0</v>
      </c>
      <c r="R323">
        <f t="shared" ca="1" si="59"/>
        <v>-2.8694337889027056E-4</v>
      </c>
    </row>
    <row r="324" spans="1:18" x14ac:dyDescent="0.2">
      <c r="A324" s="117"/>
      <c r="B324" s="117"/>
      <c r="C324" s="117"/>
      <c r="D324" s="119">
        <f t="shared" si="56"/>
        <v>0</v>
      </c>
      <c r="E324" s="119">
        <f t="shared" si="56"/>
        <v>0</v>
      </c>
      <c r="F324" s="28">
        <f t="shared" si="57"/>
        <v>0</v>
      </c>
      <c r="G324" s="28">
        <f t="shared" si="57"/>
        <v>0</v>
      </c>
      <c r="H324" s="28">
        <f t="shared" si="60"/>
        <v>0</v>
      </c>
      <c r="I324" s="28">
        <f t="shared" si="61"/>
        <v>0</v>
      </c>
      <c r="J324" s="28">
        <f t="shared" si="62"/>
        <v>0</v>
      </c>
      <c r="K324" s="28">
        <f t="shared" si="63"/>
        <v>0</v>
      </c>
      <c r="L324" s="28">
        <f t="shared" si="64"/>
        <v>0</v>
      </c>
      <c r="M324" s="28">
        <f t="shared" ca="1" si="58"/>
        <v>2.8694337889027056E-4</v>
      </c>
      <c r="N324" s="28">
        <f t="shared" ca="1" si="65"/>
        <v>0</v>
      </c>
      <c r="O324" s="11">
        <f t="shared" ca="1" si="66"/>
        <v>0</v>
      </c>
      <c r="P324" s="28">
        <f t="shared" ca="1" si="67"/>
        <v>0</v>
      </c>
      <c r="Q324" s="28">
        <f t="shared" ca="1" si="68"/>
        <v>0</v>
      </c>
      <c r="R324">
        <f t="shared" ca="1" si="59"/>
        <v>-2.8694337889027056E-4</v>
      </c>
    </row>
    <row r="325" spans="1:18" x14ac:dyDescent="0.2">
      <c r="A325" s="117"/>
      <c r="B325" s="117"/>
      <c r="C325" s="117"/>
      <c r="D325" s="119">
        <f t="shared" si="56"/>
        <v>0</v>
      </c>
      <c r="E325" s="119">
        <f t="shared" si="56"/>
        <v>0</v>
      </c>
      <c r="F325" s="28">
        <f t="shared" si="57"/>
        <v>0</v>
      </c>
      <c r="G325" s="28">
        <f t="shared" si="57"/>
        <v>0</v>
      </c>
      <c r="H325" s="28">
        <f t="shared" si="60"/>
        <v>0</v>
      </c>
      <c r="I325" s="28">
        <f t="shared" si="61"/>
        <v>0</v>
      </c>
      <c r="J325" s="28">
        <f t="shared" si="62"/>
        <v>0</v>
      </c>
      <c r="K325" s="28">
        <f t="shared" si="63"/>
        <v>0</v>
      </c>
      <c r="L325" s="28">
        <f t="shared" si="64"/>
        <v>0</v>
      </c>
      <c r="M325" s="28">
        <f t="shared" ca="1" si="58"/>
        <v>2.8694337889027056E-4</v>
      </c>
      <c r="N325" s="28">
        <f t="shared" ca="1" si="65"/>
        <v>0</v>
      </c>
      <c r="O325" s="11">
        <f t="shared" ca="1" si="66"/>
        <v>0</v>
      </c>
      <c r="P325" s="28">
        <f t="shared" ca="1" si="67"/>
        <v>0</v>
      </c>
      <c r="Q325" s="28">
        <f t="shared" ca="1" si="68"/>
        <v>0</v>
      </c>
      <c r="R325">
        <f t="shared" ca="1" si="59"/>
        <v>-2.8694337889027056E-4</v>
      </c>
    </row>
    <row r="326" spans="1:18" x14ac:dyDescent="0.2">
      <c r="A326" s="117"/>
      <c r="B326" s="117"/>
      <c r="C326" s="117"/>
      <c r="D326" s="119">
        <f t="shared" si="56"/>
        <v>0</v>
      </c>
      <c r="E326" s="119">
        <f t="shared" si="56"/>
        <v>0</v>
      </c>
      <c r="F326" s="28">
        <f t="shared" si="57"/>
        <v>0</v>
      </c>
      <c r="G326" s="28">
        <f t="shared" si="57"/>
        <v>0</v>
      </c>
      <c r="H326" s="28">
        <f t="shared" si="60"/>
        <v>0</v>
      </c>
      <c r="I326" s="28">
        <f t="shared" si="61"/>
        <v>0</v>
      </c>
      <c r="J326" s="28">
        <f t="shared" si="62"/>
        <v>0</v>
      </c>
      <c r="K326" s="28">
        <f t="shared" si="63"/>
        <v>0</v>
      </c>
      <c r="L326" s="28">
        <f t="shared" si="64"/>
        <v>0</v>
      </c>
      <c r="M326" s="28">
        <f t="shared" ca="1" si="58"/>
        <v>2.8694337889027056E-4</v>
      </c>
      <c r="N326" s="28">
        <f t="shared" ca="1" si="65"/>
        <v>0</v>
      </c>
      <c r="O326" s="11">
        <f t="shared" ca="1" si="66"/>
        <v>0</v>
      </c>
      <c r="P326" s="28">
        <f t="shared" ca="1" si="67"/>
        <v>0</v>
      </c>
      <c r="Q326" s="28">
        <f t="shared" ca="1" si="68"/>
        <v>0</v>
      </c>
      <c r="R326">
        <f t="shared" ca="1" si="59"/>
        <v>-2.8694337889027056E-4</v>
      </c>
    </row>
    <row r="327" spans="1:18" x14ac:dyDescent="0.2">
      <c r="A327" s="117"/>
      <c r="B327" s="117"/>
      <c r="C327" s="117"/>
      <c r="D327" s="119">
        <f t="shared" si="56"/>
        <v>0</v>
      </c>
      <c r="E327" s="119">
        <f t="shared" si="56"/>
        <v>0</v>
      </c>
      <c r="F327" s="28">
        <f t="shared" si="57"/>
        <v>0</v>
      </c>
      <c r="G327" s="28">
        <f t="shared" si="57"/>
        <v>0</v>
      </c>
      <c r="H327" s="28">
        <f t="shared" si="60"/>
        <v>0</v>
      </c>
      <c r="I327" s="28">
        <f t="shared" si="61"/>
        <v>0</v>
      </c>
      <c r="J327" s="28">
        <f t="shared" si="62"/>
        <v>0</v>
      </c>
      <c r="K327" s="28">
        <f t="shared" si="63"/>
        <v>0</v>
      </c>
      <c r="L327" s="28">
        <f t="shared" si="64"/>
        <v>0</v>
      </c>
      <c r="M327" s="28">
        <f t="shared" ca="1" si="58"/>
        <v>2.8694337889027056E-4</v>
      </c>
      <c r="N327" s="28">
        <f t="shared" ca="1" si="65"/>
        <v>0</v>
      </c>
      <c r="O327" s="11">
        <f t="shared" ca="1" si="66"/>
        <v>0</v>
      </c>
      <c r="P327" s="28">
        <f t="shared" ca="1" si="67"/>
        <v>0</v>
      </c>
      <c r="Q327" s="28">
        <f t="shared" ca="1" si="68"/>
        <v>0</v>
      </c>
      <c r="R327">
        <f t="shared" ca="1" si="59"/>
        <v>-2.8694337889027056E-4</v>
      </c>
    </row>
    <row r="328" spans="1:18" x14ac:dyDescent="0.2">
      <c r="A328" s="117"/>
      <c r="B328" s="117"/>
      <c r="C328" s="117"/>
      <c r="D328" s="119">
        <f t="shared" si="56"/>
        <v>0</v>
      </c>
      <c r="E328" s="119">
        <f t="shared" si="56"/>
        <v>0</v>
      </c>
      <c r="F328" s="28">
        <f t="shared" si="57"/>
        <v>0</v>
      </c>
      <c r="G328" s="28">
        <f t="shared" si="57"/>
        <v>0</v>
      </c>
      <c r="H328" s="28">
        <f t="shared" si="60"/>
        <v>0</v>
      </c>
      <c r="I328" s="28">
        <f t="shared" si="61"/>
        <v>0</v>
      </c>
      <c r="J328" s="28">
        <f t="shared" si="62"/>
        <v>0</v>
      </c>
      <c r="K328" s="28">
        <f t="shared" si="63"/>
        <v>0</v>
      </c>
      <c r="L328" s="28">
        <f t="shared" si="64"/>
        <v>0</v>
      </c>
      <c r="M328" s="28">
        <f t="shared" ca="1" si="58"/>
        <v>2.8694337889027056E-4</v>
      </c>
      <c r="N328" s="28">
        <f t="shared" ca="1" si="65"/>
        <v>0</v>
      </c>
      <c r="O328" s="11">
        <f t="shared" ca="1" si="66"/>
        <v>0</v>
      </c>
      <c r="P328" s="28">
        <f t="shared" ca="1" si="67"/>
        <v>0</v>
      </c>
      <c r="Q328" s="28">
        <f t="shared" ca="1" si="68"/>
        <v>0</v>
      </c>
      <c r="R328">
        <f t="shared" ca="1" si="59"/>
        <v>-2.8694337889027056E-4</v>
      </c>
    </row>
    <row r="329" spans="1:18" x14ac:dyDescent="0.2">
      <c r="A329" s="117"/>
      <c r="B329" s="117"/>
      <c r="C329" s="117"/>
      <c r="D329" s="119">
        <f t="shared" si="56"/>
        <v>0</v>
      </c>
      <c r="E329" s="119">
        <f t="shared" si="56"/>
        <v>0</v>
      </c>
      <c r="F329" s="28">
        <f t="shared" si="57"/>
        <v>0</v>
      </c>
      <c r="G329" s="28">
        <f t="shared" si="57"/>
        <v>0</v>
      </c>
      <c r="H329" s="28">
        <f t="shared" si="60"/>
        <v>0</v>
      </c>
      <c r="I329" s="28">
        <f t="shared" si="61"/>
        <v>0</v>
      </c>
      <c r="J329" s="28">
        <f t="shared" si="62"/>
        <v>0</v>
      </c>
      <c r="K329" s="28">
        <f t="shared" si="63"/>
        <v>0</v>
      </c>
      <c r="L329" s="28">
        <f t="shared" si="64"/>
        <v>0</v>
      </c>
      <c r="M329" s="28">
        <f t="shared" ca="1" si="58"/>
        <v>2.8694337889027056E-4</v>
      </c>
      <c r="N329" s="28">
        <f t="shared" ca="1" si="65"/>
        <v>0</v>
      </c>
      <c r="O329" s="11">
        <f t="shared" ca="1" si="66"/>
        <v>0</v>
      </c>
      <c r="P329" s="28">
        <f t="shared" ca="1" si="67"/>
        <v>0</v>
      </c>
      <c r="Q329" s="28">
        <f t="shared" ca="1" si="68"/>
        <v>0</v>
      </c>
      <c r="R329">
        <f t="shared" ca="1" si="59"/>
        <v>-2.8694337889027056E-4</v>
      </c>
    </row>
    <row r="330" spans="1:18" x14ac:dyDescent="0.2">
      <c r="A330" s="117"/>
      <c r="B330" s="117"/>
      <c r="C330" s="117"/>
      <c r="D330" s="119">
        <f t="shared" si="56"/>
        <v>0</v>
      </c>
      <c r="E330" s="119">
        <f t="shared" si="56"/>
        <v>0</v>
      </c>
      <c r="F330" s="28">
        <f t="shared" si="57"/>
        <v>0</v>
      </c>
      <c r="G330" s="28">
        <f t="shared" si="57"/>
        <v>0</v>
      </c>
      <c r="H330" s="28">
        <f t="shared" si="60"/>
        <v>0</v>
      </c>
      <c r="I330" s="28">
        <f t="shared" si="61"/>
        <v>0</v>
      </c>
      <c r="J330" s="28">
        <f t="shared" si="62"/>
        <v>0</v>
      </c>
      <c r="K330" s="28">
        <f t="shared" si="63"/>
        <v>0</v>
      </c>
      <c r="L330" s="28">
        <f t="shared" si="64"/>
        <v>0</v>
      </c>
      <c r="M330" s="28">
        <f t="shared" ca="1" si="58"/>
        <v>2.8694337889027056E-4</v>
      </c>
      <c r="N330" s="28">
        <f t="shared" ca="1" si="65"/>
        <v>0</v>
      </c>
      <c r="O330" s="11">
        <f t="shared" ca="1" si="66"/>
        <v>0</v>
      </c>
      <c r="P330" s="28">
        <f t="shared" ca="1" si="67"/>
        <v>0</v>
      </c>
      <c r="Q330" s="28">
        <f t="shared" ca="1" si="68"/>
        <v>0</v>
      </c>
      <c r="R330">
        <f t="shared" ca="1" si="59"/>
        <v>-2.8694337889027056E-4</v>
      </c>
    </row>
    <row r="331" spans="1:18" x14ac:dyDescent="0.2">
      <c r="A331" s="117"/>
      <c r="B331" s="117"/>
      <c r="C331" s="117"/>
      <c r="D331" s="119">
        <f t="shared" si="56"/>
        <v>0</v>
      </c>
      <c r="E331" s="119">
        <f t="shared" si="56"/>
        <v>0</v>
      </c>
      <c r="F331" s="28">
        <f t="shared" si="57"/>
        <v>0</v>
      </c>
      <c r="G331" s="28">
        <f t="shared" si="57"/>
        <v>0</v>
      </c>
      <c r="H331" s="28">
        <f t="shared" si="60"/>
        <v>0</v>
      </c>
      <c r="I331" s="28">
        <f t="shared" si="61"/>
        <v>0</v>
      </c>
      <c r="J331" s="28">
        <f t="shared" si="62"/>
        <v>0</v>
      </c>
      <c r="K331" s="28">
        <f t="shared" si="63"/>
        <v>0</v>
      </c>
      <c r="L331" s="28">
        <f t="shared" si="64"/>
        <v>0</v>
      </c>
      <c r="M331" s="28">
        <f t="shared" ca="1" si="58"/>
        <v>2.8694337889027056E-4</v>
      </c>
      <c r="N331" s="28">
        <f t="shared" ca="1" si="65"/>
        <v>0</v>
      </c>
      <c r="O331" s="11">
        <f t="shared" ca="1" si="66"/>
        <v>0</v>
      </c>
      <c r="P331" s="28">
        <f t="shared" ca="1" si="67"/>
        <v>0</v>
      </c>
      <c r="Q331" s="28">
        <f t="shared" ca="1" si="68"/>
        <v>0</v>
      </c>
      <c r="R331">
        <f t="shared" ca="1" si="59"/>
        <v>-2.8694337889027056E-4</v>
      </c>
    </row>
    <row r="332" spans="1:18" x14ac:dyDescent="0.2">
      <c r="A332" s="117"/>
      <c r="B332" s="117"/>
      <c r="C332" s="117"/>
      <c r="D332" s="119">
        <f t="shared" si="56"/>
        <v>0</v>
      </c>
      <c r="E332" s="119">
        <f t="shared" si="56"/>
        <v>0</v>
      </c>
      <c r="F332" s="28">
        <f t="shared" si="57"/>
        <v>0</v>
      </c>
      <c r="G332" s="28">
        <f t="shared" si="57"/>
        <v>0</v>
      </c>
      <c r="H332" s="28">
        <f t="shared" si="60"/>
        <v>0</v>
      </c>
      <c r="I332" s="28">
        <f t="shared" si="61"/>
        <v>0</v>
      </c>
      <c r="J332" s="28">
        <f t="shared" si="62"/>
        <v>0</v>
      </c>
      <c r="K332" s="28">
        <f t="shared" si="63"/>
        <v>0</v>
      </c>
      <c r="L332" s="28">
        <f t="shared" si="64"/>
        <v>0</v>
      </c>
      <c r="M332" s="28">
        <f t="shared" ca="1" si="58"/>
        <v>2.8694337889027056E-4</v>
      </c>
      <c r="N332" s="28">
        <f t="shared" ca="1" si="65"/>
        <v>0</v>
      </c>
      <c r="O332" s="11">
        <f t="shared" ca="1" si="66"/>
        <v>0</v>
      </c>
      <c r="P332" s="28">
        <f t="shared" ca="1" si="67"/>
        <v>0</v>
      </c>
      <c r="Q332" s="28">
        <f t="shared" ca="1" si="68"/>
        <v>0</v>
      </c>
      <c r="R332">
        <f t="shared" ca="1" si="59"/>
        <v>-2.8694337889027056E-4</v>
      </c>
    </row>
    <row r="333" spans="1:18" x14ac:dyDescent="0.2">
      <c r="A333" s="117"/>
      <c r="B333" s="117"/>
      <c r="C333" s="117"/>
      <c r="D333" s="119">
        <f t="shared" si="56"/>
        <v>0</v>
      </c>
      <c r="E333" s="119">
        <f t="shared" si="56"/>
        <v>0</v>
      </c>
      <c r="F333" s="28">
        <f t="shared" si="57"/>
        <v>0</v>
      </c>
      <c r="G333" s="28">
        <f t="shared" si="57"/>
        <v>0</v>
      </c>
      <c r="H333" s="28">
        <f t="shared" si="60"/>
        <v>0</v>
      </c>
      <c r="I333" s="28">
        <f t="shared" si="61"/>
        <v>0</v>
      </c>
      <c r="J333" s="28">
        <f t="shared" si="62"/>
        <v>0</v>
      </c>
      <c r="K333" s="28">
        <f t="shared" si="63"/>
        <v>0</v>
      </c>
      <c r="L333" s="28">
        <f t="shared" si="64"/>
        <v>0</v>
      </c>
      <c r="M333" s="28">
        <f t="shared" ca="1" si="58"/>
        <v>2.8694337889027056E-4</v>
      </c>
      <c r="N333" s="28">
        <f t="shared" ca="1" si="65"/>
        <v>0</v>
      </c>
      <c r="O333" s="11">
        <f t="shared" ca="1" si="66"/>
        <v>0</v>
      </c>
      <c r="P333" s="28">
        <f t="shared" ca="1" si="67"/>
        <v>0</v>
      </c>
      <c r="Q333" s="28">
        <f t="shared" ca="1" si="68"/>
        <v>0</v>
      </c>
      <c r="R333">
        <f t="shared" ca="1" si="59"/>
        <v>-2.8694337889027056E-4</v>
      </c>
    </row>
    <row r="334" spans="1:18" x14ac:dyDescent="0.2">
      <c r="A334" s="117"/>
      <c r="B334" s="117"/>
      <c r="C334" s="117"/>
      <c r="D334" s="119">
        <f t="shared" si="56"/>
        <v>0</v>
      </c>
      <c r="E334" s="119">
        <f t="shared" si="56"/>
        <v>0</v>
      </c>
      <c r="F334" s="28">
        <f t="shared" si="57"/>
        <v>0</v>
      </c>
      <c r="G334" s="28">
        <f t="shared" si="57"/>
        <v>0</v>
      </c>
      <c r="H334" s="28">
        <f t="shared" si="60"/>
        <v>0</v>
      </c>
      <c r="I334" s="28">
        <f t="shared" si="61"/>
        <v>0</v>
      </c>
      <c r="J334" s="28">
        <f t="shared" si="62"/>
        <v>0</v>
      </c>
      <c r="K334" s="28">
        <f t="shared" si="63"/>
        <v>0</v>
      </c>
      <c r="L334" s="28">
        <f t="shared" si="64"/>
        <v>0</v>
      </c>
      <c r="M334" s="28">
        <f t="shared" ca="1" si="58"/>
        <v>2.8694337889027056E-4</v>
      </c>
      <c r="N334" s="28">
        <f t="shared" ca="1" si="65"/>
        <v>0</v>
      </c>
      <c r="O334" s="11">
        <f t="shared" ca="1" si="66"/>
        <v>0</v>
      </c>
      <c r="P334" s="28">
        <f t="shared" ca="1" si="67"/>
        <v>0</v>
      </c>
      <c r="Q334" s="28">
        <f t="shared" ca="1" si="68"/>
        <v>0</v>
      </c>
      <c r="R334">
        <f t="shared" ca="1" si="59"/>
        <v>-2.8694337889027056E-4</v>
      </c>
    </row>
    <row r="335" spans="1:18" x14ac:dyDescent="0.2">
      <c r="A335" s="117"/>
      <c r="B335" s="117"/>
      <c r="C335" s="117"/>
      <c r="D335" s="119">
        <f t="shared" si="56"/>
        <v>0</v>
      </c>
      <c r="E335" s="119">
        <f t="shared" si="56"/>
        <v>0</v>
      </c>
      <c r="F335" s="28">
        <f t="shared" si="57"/>
        <v>0</v>
      </c>
      <c r="G335" s="28">
        <f t="shared" si="57"/>
        <v>0</v>
      </c>
      <c r="H335" s="28">
        <f t="shared" si="60"/>
        <v>0</v>
      </c>
      <c r="I335" s="28">
        <f t="shared" si="61"/>
        <v>0</v>
      </c>
      <c r="J335" s="28">
        <f t="shared" si="62"/>
        <v>0</v>
      </c>
      <c r="K335" s="28">
        <f t="shared" si="63"/>
        <v>0</v>
      </c>
      <c r="L335" s="28">
        <f t="shared" si="64"/>
        <v>0</v>
      </c>
      <c r="M335" s="28">
        <f t="shared" ca="1" si="58"/>
        <v>2.8694337889027056E-4</v>
      </c>
      <c r="N335" s="28">
        <f t="shared" ca="1" si="65"/>
        <v>0</v>
      </c>
      <c r="O335" s="11">
        <f t="shared" ca="1" si="66"/>
        <v>0</v>
      </c>
      <c r="P335" s="28">
        <f t="shared" ca="1" si="67"/>
        <v>0</v>
      </c>
      <c r="Q335" s="28">
        <f t="shared" ca="1" si="68"/>
        <v>0</v>
      </c>
      <c r="R335">
        <f t="shared" ca="1" si="59"/>
        <v>-2.8694337889027056E-4</v>
      </c>
    </row>
    <row r="336" spans="1:18" x14ac:dyDescent="0.2">
      <c r="A336" s="117"/>
      <c r="B336" s="117"/>
      <c r="C336" s="117"/>
      <c r="D336" s="119">
        <f t="shared" si="56"/>
        <v>0</v>
      </c>
      <c r="E336" s="119">
        <f t="shared" si="56"/>
        <v>0</v>
      </c>
      <c r="F336" s="28">
        <f t="shared" si="57"/>
        <v>0</v>
      </c>
      <c r="G336" s="28">
        <f t="shared" si="57"/>
        <v>0</v>
      </c>
      <c r="H336" s="28">
        <f t="shared" si="60"/>
        <v>0</v>
      </c>
      <c r="I336" s="28">
        <f t="shared" si="61"/>
        <v>0</v>
      </c>
      <c r="J336" s="28">
        <f t="shared" si="62"/>
        <v>0</v>
      </c>
      <c r="K336" s="28">
        <f t="shared" si="63"/>
        <v>0</v>
      </c>
      <c r="L336" s="28">
        <f t="shared" si="64"/>
        <v>0</v>
      </c>
      <c r="M336" s="28">
        <f t="shared" ca="1" si="58"/>
        <v>2.8694337889027056E-4</v>
      </c>
      <c r="N336" s="28">
        <f t="shared" ca="1" si="65"/>
        <v>0</v>
      </c>
      <c r="O336" s="11">
        <f t="shared" ca="1" si="66"/>
        <v>0</v>
      </c>
      <c r="P336" s="28">
        <f t="shared" ca="1" si="67"/>
        <v>0</v>
      </c>
      <c r="Q336" s="28">
        <f t="shared" ca="1" si="68"/>
        <v>0</v>
      </c>
      <c r="R336">
        <f t="shared" ca="1" si="59"/>
        <v>-2.8694337889027056E-4</v>
      </c>
    </row>
    <row r="337" spans="1:18" x14ac:dyDescent="0.2">
      <c r="A337" s="117"/>
      <c r="B337" s="117"/>
      <c r="C337" s="117"/>
      <c r="D337" s="119">
        <f>A337/A$18</f>
        <v>0</v>
      </c>
      <c r="E337" s="119">
        <f>B337/B$18</f>
        <v>0</v>
      </c>
      <c r="F337" s="28">
        <f>$C337*D337</f>
        <v>0</v>
      </c>
      <c r="G337" s="28">
        <f>$C337*E337</f>
        <v>0</v>
      </c>
      <c r="H337" s="28">
        <f>C337*D337*D337</f>
        <v>0</v>
      </c>
      <c r="I337" s="28">
        <f>C337*D337*D337*D337</f>
        <v>0</v>
      </c>
      <c r="J337" s="28">
        <f>C337*D337*D337*D337*D337</f>
        <v>0</v>
      </c>
      <c r="K337" s="28">
        <f>C337*E337*D337</f>
        <v>0</v>
      </c>
      <c r="L337" s="28">
        <f>C337*E337*D337*D337</f>
        <v>0</v>
      </c>
      <c r="M337" s="28">
        <f t="shared" ca="1" si="58"/>
        <v>2.8694337889027056E-4</v>
      </c>
      <c r="N337" s="28">
        <f ca="1">C337*(M337-E337)^2</f>
        <v>0</v>
      </c>
      <c r="O337" s="11">
        <f ca="1">(C337*O$1-O$2*F337+O$3*H337)^2</f>
        <v>0</v>
      </c>
      <c r="P337" s="28">
        <f ca="1">(-C337*O$2+O$4*F337-O$5*H337)^2</f>
        <v>0</v>
      </c>
      <c r="Q337" s="28">
        <f ca="1">+(C337*O$3-F337*O$5+H337*O$6)^2</f>
        <v>0</v>
      </c>
      <c r="R337">
        <f t="shared" ca="1" si="59"/>
        <v>-2.8694337889027056E-4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E12" sqref="E12:E52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20" t="s">
        <v>164</v>
      </c>
      <c r="I1" s="121" t="s">
        <v>98</v>
      </c>
      <c r="J1" s="122" t="s">
        <v>40</v>
      </c>
    </row>
    <row r="2" spans="1:16" x14ac:dyDescent="0.2">
      <c r="I2" s="123" t="s">
        <v>111</v>
      </c>
      <c r="J2" s="124" t="s">
        <v>39</v>
      </c>
    </row>
    <row r="3" spans="1:16" x14ac:dyDescent="0.2">
      <c r="A3" s="125" t="s">
        <v>165</v>
      </c>
      <c r="I3" s="123" t="s">
        <v>116</v>
      </c>
      <c r="J3" s="124" t="s">
        <v>37</v>
      </c>
    </row>
    <row r="4" spans="1:16" x14ac:dyDescent="0.2">
      <c r="I4" s="123" t="s">
        <v>134</v>
      </c>
      <c r="J4" s="124" t="s">
        <v>37</v>
      </c>
    </row>
    <row r="5" spans="1:16" x14ac:dyDescent="0.2">
      <c r="I5" s="126" t="s">
        <v>60</v>
      </c>
      <c r="J5" s="127" t="s">
        <v>38</v>
      </c>
    </row>
    <row r="11" spans="1:16" ht="12.75" customHeight="1" x14ac:dyDescent="0.2">
      <c r="A11" s="2" t="str">
        <f t="shared" ref="A11:A52" si="0">P11</f>
        <v>IBVS 5330 </v>
      </c>
      <c r="B11" s="39" t="str">
        <f t="shared" ref="B11:B52" si="1">IF(H11=INT(H11),"I","II")</f>
        <v>II</v>
      </c>
      <c r="C11" s="2">
        <f t="shared" ref="C11:C52" si="2">1*G11</f>
        <v>52130.4683</v>
      </c>
      <c r="D11" t="str">
        <f t="shared" ref="D11:D52" si="3">VLOOKUP(F11,I$1:J$5,2,FALSE)</f>
        <v>vis</v>
      </c>
      <c r="E11">
        <f>VLOOKUP(C11,Active!C$21:E$973,3,FALSE)</f>
        <v>-6798.4077839698029</v>
      </c>
      <c r="F11" s="39" t="s">
        <v>60</v>
      </c>
      <c r="G11" t="str">
        <f t="shared" ref="G11:G52" si="4">MID(I11,3,LEN(I11)-3)</f>
        <v>52130.4683</v>
      </c>
      <c r="H11" s="2">
        <f t="shared" ref="H11:H52" si="5">1*K11</f>
        <v>-1245.5</v>
      </c>
      <c r="I11" s="128" t="s">
        <v>166</v>
      </c>
      <c r="J11" s="129" t="s">
        <v>167</v>
      </c>
      <c r="K11" s="128">
        <v>-1245.5</v>
      </c>
      <c r="L11" s="128" t="s">
        <v>168</v>
      </c>
      <c r="M11" s="129" t="s">
        <v>169</v>
      </c>
      <c r="N11" s="129" t="s">
        <v>120</v>
      </c>
      <c r="O11" s="130" t="s">
        <v>170</v>
      </c>
      <c r="P11" s="131" t="s">
        <v>171</v>
      </c>
    </row>
    <row r="12" spans="1:16" ht="12.75" customHeight="1" x14ac:dyDescent="0.2">
      <c r="A12" s="2" t="str">
        <f t="shared" si="0"/>
        <v>IBVS 5330 </v>
      </c>
      <c r="B12" s="39" t="str">
        <f t="shared" si="1"/>
        <v>II</v>
      </c>
      <c r="C12" s="2">
        <f t="shared" si="2"/>
        <v>52133.436000000002</v>
      </c>
      <c r="D12" t="str">
        <f t="shared" si="3"/>
        <v>vis</v>
      </c>
      <c r="E12">
        <f>VLOOKUP(C12,Active!C$21:E$973,3,FALSE)</f>
        <v>-6788.4076828803927</v>
      </c>
      <c r="F12" s="39" t="s">
        <v>60</v>
      </c>
      <c r="G12" t="str">
        <f t="shared" si="4"/>
        <v>52133.4360</v>
      </c>
      <c r="H12" s="2">
        <f t="shared" si="5"/>
        <v>-1235.5</v>
      </c>
      <c r="I12" s="128" t="s">
        <v>172</v>
      </c>
      <c r="J12" s="129" t="s">
        <v>173</v>
      </c>
      <c r="K12" s="128">
        <v>-1235.5</v>
      </c>
      <c r="L12" s="128" t="s">
        <v>168</v>
      </c>
      <c r="M12" s="129" t="s">
        <v>169</v>
      </c>
      <c r="N12" s="129" t="s">
        <v>120</v>
      </c>
      <c r="O12" s="130" t="s">
        <v>170</v>
      </c>
      <c r="P12" s="131" t="s">
        <v>171</v>
      </c>
    </row>
    <row r="13" spans="1:16" ht="12.75" customHeight="1" x14ac:dyDescent="0.2">
      <c r="A13" s="2" t="str">
        <f t="shared" si="0"/>
        <v>IBVS 5330 </v>
      </c>
      <c r="B13" s="39" t="str">
        <f t="shared" si="1"/>
        <v>I</v>
      </c>
      <c r="C13" s="2">
        <f t="shared" si="2"/>
        <v>52441.611199999999</v>
      </c>
      <c r="D13" t="str">
        <f t="shared" si="3"/>
        <v>vis</v>
      </c>
      <c r="E13">
        <f>VLOOKUP(C13,Active!C$21:E$973,3,FALSE)</f>
        <v>-5749.9660771762619</v>
      </c>
      <c r="F13" s="39" t="s">
        <v>60</v>
      </c>
      <c r="G13" t="str">
        <f t="shared" si="4"/>
        <v>52441.6112</v>
      </c>
      <c r="H13" s="2">
        <f t="shared" si="5"/>
        <v>-197</v>
      </c>
      <c r="I13" s="128" t="s">
        <v>174</v>
      </c>
      <c r="J13" s="129" t="s">
        <v>175</v>
      </c>
      <c r="K13" s="128">
        <v>-197</v>
      </c>
      <c r="L13" s="128" t="s">
        <v>176</v>
      </c>
      <c r="M13" s="129" t="s">
        <v>169</v>
      </c>
      <c r="N13" s="129" t="s">
        <v>120</v>
      </c>
      <c r="O13" s="130" t="s">
        <v>170</v>
      </c>
      <c r="P13" s="131" t="s">
        <v>171</v>
      </c>
    </row>
    <row r="14" spans="1:16" ht="12.75" customHeight="1" x14ac:dyDescent="0.2">
      <c r="A14" s="2" t="str">
        <f t="shared" si="0"/>
        <v>IBVS 5330 </v>
      </c>
      <c r="B14" s="39" t="str">
        <f t="shared" si="1"/>
        <v>II</v>
      </c>
      <c r="C14" s="2">
        <f t="shared" si="2"/>
        <v>52476.486599999997</v>
      </c>
      <c r="D14" t="str">
        <f t="shared" si="3"/>
        <v>vis</v>
      </c>
      <c r="E14">
        <f>VLOOKUP(C14,Active!C$21:E$973,3,FALSE)</f>
        <v>-5632.4482938647843</v>
      </c>
      <c r="F14" s="39" t="s">
        <v>60</v>
      </c>
      <c r="G14" t="str">
        <f t="shared" si="4"/>
        <v>52476.4866</v>
      </c>
      <c r="H14" s="2">
        <f t="shared" si="5"/>
        <v>-79.5</v>
      </c>
      <c r="I14" s="128" t="s">
        <v>177</v>
      </c>
      <c r="J14" s="129" t="s">
        <v>178</v>
      </c>
      <c r="K14" s="128">
        <v>-79.5</v>
      </c>
      <c r="L14" s="128" t="s">
        <v>179</v>
      </c>
      <c r="M14" s="129" t="s">
        <v>169</v>
      </c>
      <c r="N14" s="129" t="s">
        <v>120</v>
      </c>
      <c r="O14" s="130" t="s">
        <v>170</v>
      </c>
      <c r="P14" s="131" t="s">
        <v>171</v>
      </c>
    </row>
    <row r="15" spans="1:16" ht="12.75" customHeight="1" x14ac:dyDescent="0.2">
      <c r="A15" s="2" t="str">
        <f t="shared" si="0"/>
        <v>IBVS 5668 </v>
      </c>
      <c r="B15" s="39" t="str">
        <f t="shared" si="1"/>
        <v>I</v>
      </c>
      <c r="C15" s="2">
        <f t="shared" si="2"/>
        <v>52723.525099999999</v>
      </c>
      <c r="D15" t="str">
        <f t="shared" si="3"/>
        <v>vis</v>
      </c>
      <c r="E15">
        <f>VLOOKUP(C15,Active!C$21:E$973,3,FALSE)</f>
        <v>-4800.0157794679599</v>
      </c>
      <c r="F15" s="39" t="s">
        <v>60</v>
      </c>
      <c r="G15" t="str">
        <f t="shared" si="4"/>
        <v>52723.5251</v>
      </c>
      <c r="H15" s="2">
        <f t="shared" si="5"/>
        <v>753</v>
      </c>
      <c r="I15" s="128" t="s">
        <v>180</v>
      </c>
      <c r="J15" s="129" t="s">
        <v>181</v>
      </c>
      <c r="K15" s="128">
        <v>753</v>
      </c>
      <c r="L15" s="128" t="s">
        <v>182</v>
      </c>
      <c r="M15" s="129" t="s">
        <v>169</v>
      </c>
      <c r="N15" s="129" t="s">
        <v>183</v>
      </c>
      <c r="O15" s="130" t="s">
        <v>184</v>
      </c>
      <c r="P15" s="131" t="s">
        <v>185</v>
      </c>
    </row>
    <row r="16" spans="1:16" ht="12.75" customHeight="1" x14ac:dyDescent="0.2">
      <c r="A16" s="2" t="str">
        <f t="shared" si="0"/>
        <v>IBVS 5623 </v>
      </c>
      <c r="B16" s="39" t="str">
        <f t="shared" si="1"/>
        <v>I</v>
      </c>
      <c r="C16" s="2">
        <f t="shared" si="2"/>
        <v>52745.486700000001</v>
      </c>
      <c r="D16" t="str">
        <f t="shared" si="3"/>
        <v>vis</v>
      </c>
      <c r="E16">
        <f>VLOOKUP(C16,Active!C$21:E$973,3,FALSE)</f>
        <v>-4726.0129422252667</v>
      </c>
      <c r="F16" s="39" t="s">
        <v>60</v>
      </c>
      <c r="G16" t="str">
        <f t="shared" si="4"/>
        <v>52745.4867</v>
      </c>
      <c r="H16" s="2">
        <f t="shared" si="5"/>
        <v>827</v>
      </c>
      <c r="I16" s="128" t="s">
        <v>186</v>
      </c>
      <c r="J16" s="129" t="s">
        <v>187</v>
      </c>
      <c r="K16" s="128">
        <v>827</v>
      </c>
      <c r="L16" s="128" t="s">
        <v>188</v>
      </c>
      <c r="M16" s="129" t="s">
        <v>169</v>
      </c>
      <c r="N16" s="129" t="s">
        <v>183</v>
      </c>
      <c r="O16" s="130" t="s">
        <v>189</v>
      </c>
      <c r="P16" s="131" t="s">
        <v>190</v>
      </c>
    </row>
    <row r="17" spans="1:16" ht="12.75" customHeight="1" x14ac:dyDescent="0.2">
      <c r="A17" s="2" t="str">
        <f t="shared" si="0"/>
        <v>IBVS 5623 </v>
      </c>
      <c r="B17" s="39" t="str">
        <f t="shared" si="1"/>
        <v>II</v>
      </c>
      <c r="C17" s="2">
        <f t="shared" si="2"/>
        <v>52746.530599999998</v>
      </c>
      <c r="D17" t="str">
        <f t="shared" si="3"/>
        <v>vis</v>
      </c>
      <c r="E17">
        <f>VLOOKUP(C17,Active!C$21:E$973,3,FALSE)</f>
        <v>-4722.495367831898</v>
      </c>
      <c r="F17" s="39" t="s">
        <v>60</v>
      </c>
      <c r="G17" t="str">
        <f t="shared" si="4"/>
        <v>52746.5306</v>
      </c>
      <c r="H17" s="2">
        <f t="shared" si="5"/>
        <v>830.5</v>
      </c>
      <c r="I17" s="128" t="s">
        <v>191</v>
      </c>
      <c r="J17" s="129" t="s">
        <v>192</v>
      </c>
      <c r="K17" s="128">
        <v>830.5</v>
      </c>
      <c r="L17" s="128" t="s">
        <v>193</v>
      </c>
      <c r="M17" s="129" t="s">
        <v>169</v>
      </c>
      <c r="N17" s="129" t="s">
        <v>183</v>
      </c>
      <c r="O17" s="130" t="s">
        <v>189</v>
      </c>
      <c r="P17" s="131" t="s">
        <v>190</v>
      </c>
    </row>
    <row r="18" spans="1:16" ht="12.75" customHeight="1" x14ac:dyDescent="0.2">
      <c r="A18" s="2" t="str">
        <f t="shared" si="0"/>
        <v>IBVS 5623 </v>
      </c>
      <c r="B18" s="39" t="str">
        <f t="shared" si="1"/>
        <v>I</v>
      </c>
      <c r="C18" s="2">
        <f t="shared" si="2"/>
        <v>52764.480799999998</v>
      </c>
      <c r="D18" t="str">
        <f t="shared" si="3"/>
        <v>vis</v>
      </c>
      <c r="E18">
        <f>VLOOKUP(C18,Active!C$21:E$973,3,FALSE)</f>
        <v>-4662.0095321426215</v>
      </c>
      <c r="F18" s="39" t="s">
        <v>60</v>
      </c>
      <c r="G18" t="str">
        <f t="shared" si="4"/>
        <v>52764.4808</v>
      </c>
      <c r="H18" s="2">
        <f t="shared" si="5"/>
        <v>891</v>
      </c>
      <c r="I18" s="128" t="s">
        <v>194</v>
      </c>
      <c r="J18" s="129" t="s">
        <v>195</v>
      </c>
      <c r="K18" s="128">
        <v>891</v>
      </c>
      <c r="L18" s="128" t="s">
        <v>196</v>
      </c>
      <c r="M18" s="129" t="s">
        <v>169</v>
      </c>
      <c r="N18" s="129" t="s">
        <v>183</v>
      </c>
      <c r="O18" s="130" t="s">
        <v>189</v>
      </c>
      <c r="P18" s="131" t="s">
        <v>190</v>
      </c>
    </row>
    <row r="19" spans="1:16" ht="12.75" customHeight="1" x14ac:dyDescent="0.2">
      <c r="A19" s="2" t="str">
        <f t="shared" si="0"/>
        <v>IBVS 5623 </v>
      </c>
      <c r="B19" s="39" t="str">
        <f t="shared" si="1"/>
        <v>II</v>
      </c>
      <c r="C19" s="2">
        <f t="shared" si="2"/>
        <v>52765.521200000003</v>
      </c>
      <c r="D19" t="str">
        <f t="shared" si="3"/>
        <v>vis</v>
      </c>
      <c r="E19">
        <f>VLOOKUP(C19,Active!C$21:E$973,3,FALSE)</f>
        <v>-4658.5037515133563</v>
      </c>
      <c r="F19" s="39" t="s">
        <v>60</v>
      </c>
      <c r="G19" t="str">
        <f t="shared" si="4"/>
        <v>52765.5212</v>
      </c>
      <c r="H19" s="2">
        <f t="shared" si="5"/>
        <v>894.5</v>
      </c>
      <c r="I19" s="128" t="s">
        <v>197</v>
      </c>
      <c r="J19" s="129" t="s">
        <v>198</v>
      </c>
      <c r="K19" s="128">
        <v>894.5</v>
      </c>
      <c r="L19" s="128" t="s">
        <v>199</v>
      </c>
      <c r="M19" s="129" t="s">
        <v>169</v>
      </c>
      <c r="N19" s="129" t="s">
        <v>183</v>
      </c>
      <c r="O19" s="130" t="s">
        <v>189</v>
      </c>
      <c r="P19" s="131" t="s">
        <v>190</v>
      </c>
    </row>
    <row r="20" spans="1:16" ht="12.75" customHeight="1" x14ac:dyDescent="0.2">
      <c r="A20" s="2" t="str">
        <f t="shared" si="0"/>
        <v>IBVS 5623 </v>
      </c>
      <c r="B20" s="39" t="str">
        <f t="shared" si="1"/>
        <v>II</v>
      </c>
      <c r="C20" s="2">
        <f t="shared" si="2"/>
        <v>52766.4107</v>
      </c>
      <c r="D20" t="str">
        <f t="shared" si="3"/>
        <v>vis</v>
      </c>
      <c r="E20">
        <f>VLOOKUP(C20,Active!C$21:E$973,3,FALSE)</f>
        <v>-4655.5064506005274</v>
      </c>
      <c r="F20" s="39" t="s">
        <v>60</v>
      </c>
      <c r="G20" t="str">
        <f t="shared" si="4"/>
        <v>52766.4107</v>
      </c>
      <c r="H20" s="2">
        <f t="shared" si="5"/>
        <v>897.5</v>
      </c>
      <c r="I20" s="128" t="s">
        <v>200</v>
      </c>
      <c r="J20" s="129" t="s">
        <v>201</v>
      </c>
      <c r="K20" s="128">
        <v>897.5</v>
      </c>
      <c r="L20" s="128" t="s">
        <v>202</v>
      </c>
      <c r="M20" s="129" t="s">
        <v>169</v>
      </c>
      <c r="N20" s="129" t="s">
        <v>183</v>
      </c>
      <c r="O20" s="130" t="s">
        <v>189</v>
      </c>
      <c r="P20" s="131" t="s">
        <v>190</v>
      </c>
    </row>
    <row r="21" spans="1:16" ht="12.75" customHeight="1" x14ac:dyDescent="0.2">
      <c r="A21" s="2" t="str">
        <f t="shared" si="0"/>
        <v>IBVS 5592 </v>
      </c>
      <c r="B21" s="39" t="str">
        <f t="shared" si="1"/>
        <v>II</v>
      </c>
      <c r="C21" s="2">
        <f t="shared" si="2"/>
        <v>53094.337500000001</v>
      </c>
      <c r="D21" t="str">
        <f t="shared" si="3"/>
        <v>vis</v>
      </c>
      <c r="E21">
        <f>VLOOKUP(C21,Active!C$21:E$973,3,FALSE)</f>
        <v>-3550.5089272909913</v>
      </c>
      <c r="F21" s="39" t="s">
        <v>60</v>
      </c>
      <c r="G21" t="str">
        <f t="shared" si="4"/>
        <v>53094.3375</v>
      </c>
      <c r="H21" s="2">
        <f t="shared" si="5"/>
        <v>2002.5</v>
      </c>
      <c r="I21" s="128" t="s">
        <v>203</v>
      </c>
      <c r="J21" s="129" t="s">
        <v>204</v>
      </c>
      <c r="K21" s="128">
        <v>2002.5</v>
      </c>
      <c r="L21" s="128" t="s">
        <v>205</v>
      </c>
      <c r="M21" s="129" t="s">
        <v>169</v>
      </c>
      <c r="N21" s="129" t="s">
        <v>183</v>
      </c>
      <c r="O21" s="130" t="s">
        <v>206</v>
      </c>
      <c r="P21" s="131" t="s">
        <v>207</v>
      </c>
    </row>
    <row r="22" spans="1:16" ht="12.75" customHeight="1" x14ac:dyDescent="0.2">
      <c r="A22" s="2" t="str">
        <f t="shared" si="0"/>
        <v>IBVS 5603 </v>
      </c>
      <c r="B22" s="39" t="str">
        <f t="shared" si="1"/>
        <v>I</v>
      </c>
      <c r="C22" s="2">
        <f t="shared" si="2"/>
        <v>53100.719400000002</v>
      </c>
      <c r="D22" t="str">
        <f t="shared" si="3"/>
        <v>vis</v>
      </c>
      <c r="E22">
        <f>VLOOKUP(C22,Active!C$21:E$973,3,FALSE)</f>
        <v>-3529.0041777736919</v>
      </c>
      <c r="F22" s="39" t="s">
        <v>60</v>
      </c>
      <c r="G22" t="str">
        <f t="shared" si="4"/>
        <v>53100.7194</v>
      </c>
      <c r="H22" s="2">
        <f t="shared" si="5"/>
        <v>2024</v>
      </c>
      <c r="I22" s="128" t="s">
        <v>208</v>
      </c>
      <c r="J22" s="129" t="s">
        <v>209</v>
      </c>
      <c r="K22" s="128">
        <v>2024</v>
      </c>
      <c r="L22" s="128" t="s">
        <v>210</v>
      </c>
      <c r="M22" s="129" t="s">
        <v>169</v>
      </c>
      <c r="N22" s="129" t="s">
        <v>183</v>
      </c>
      <c r="O22" s="130" t="s">
        <v>211</v>
      </c>
      <c r="P22" s="131" t="s">
        <v>212</v>
      </c>
    </row>
    <row r="23" spans="1:16" ht="12.75" customHeight="1" x14ac:dyDescent="0.2">
      <c r="A23" s="2" t="str">
        <f t="shared" si="0"/>
        <v>IBVS 5677 </v>
      </c>
      <c r="B23" s="39" t="str">
        <f t="shared" si="1"/>
        <v>I</v>
      </c>
      <c r="C23" s="2">
        <f t="shared" si="2"/>
        <v>53420.928699999997</v>
      </c>
      <c r="D23" t="str">
        <f t="shared" si="3"/>
        <v>vis</v>
      </c>
      <c r="E23">
        <f>VLOOKUP(C23,Active!C$21:E$973,3,FALSE)</f>
        <v>-2450.0119043740383</v>
      </c>
      <c r="F23" s="39" t="s">
        <v>60</v>
      </c>
      <c r="G23" t="str">
        <f t="shared" si="4"/>
        <v>53420.9287</v>
      </c>
      <c r="H23" s="2">
        <f t="shared" si="5"/>
        <v>3103</v>
      </c>
      <c r="I23" s="128" t="s">
        <v>213</v>
      </c>
      <c r="J23" s="129" t="s">
        <v>214</v>
      </c>
      <c r="K23" s="128">
        <v>3103</v>
      </c>
      <c r="L23" s="128" t="s">
        <v>215</v>
      </c>
      <c r="M23" s="129" t="s">
        <v>169</v>
      </c>
      <c r="N23" s="129" t="s">
        <v>183</v>
      </c>
      <c r="O23" s="130" t="s">
        <v>216</v>
      </c>
      <c r="P23" s="131" t="s">
        <v>217</v>
      </c>
    </row>
    <row r="24" spans="1:16" ht="12.75" customHeight="1" x14ac:dyDescent="0.2">
      <c r="A24" s="2" t="str">
        <f t="shared" si="0"/>
        <v>VSB 44 </v>
      </c>
      <c r="B24" s="39" t="str">
        <f t="shared" si="1"/>
        <v>II</v>
      </c>
      <c r="C24" s="2">
        <f t="shared" si="2"/>
        <v>53460.249400000001</v>
      </c>
      <c r="D24" t="str">
        <f t="shared" si="3"/>
        <v>vis</v>
      </c>
      <c r="E24">
        <f>VLOOKUP(C24,Active!C$21:E$973,3,FALSE)</f>
        <v>-2317.5150297215205</v>
      </c>
      <c r="F24" s="39" t="s">
        <v>60</v>
      </c>
      <c r="G24" t="str">
        <f t="shared" si="4"/>
        <v>53460.2494</v>
      </c>
      <c r="H24" s="2">
        <f t="shared" si="5"/>
        <v>3235.5</v>
      </c>
      <c r="I24" s="128" t="s">
        <v>218</v>
      </c>
      <c r="J24" s="129" t="s">
        <v>219</v>
      </c>
      <c r="K24" s="128">
        <v>3235.5</v>
      </c>
      <c r="L24" s="128" t="s">
        <v>220</v>
      </c>
      <c r="M24" s="129" t="s">
        <v>169</v>
      </c>
      <c r="N24" s="129" t="s">
        <v>183</v>
      </c>
      <c r="O24" s="130" t="s">
        <v>221</v>
      </c>
      <c r="P24" s="131" t="s">
        <v>222</v>
      </c>
    </row>
    <row r="25" spans="1:16" ht="12.75" customHeight="1" x14ac:dyDescent="0.2">
      <c r="A25" s="2" t="str">
        <f t="shared" si="0"/>
        <v>IBVS 5814 </v>
      </c>
      <c r="B25" s="39" t="str">
        <f t="shared" si="1"/>
        <v>I</v>
      </c>
      <c r="C25" s="2">
        <f t="shared" si="2"/>
        <v>53840.857000000004</v>
      </c>
      <c r="D25" t="str">
        <f t="shared" si="3"/>
        <v>vis</v>
      </c>
      <c r="E25">
        <f>VLOOKUP(C25,Active!C$21:E$973,3,FALSE)</f>
        <v>-1035.0018122815657</v>
      </c>
      <c r="F25" s="39" t="s">
        <v>60</v>
      </c>
      <c r="G25" t="str">
        <f t="shared" si="4"/>
        <v>53840.8570</v>
      </c>
      <c r="H25" s="2">
        <f t="shared" si="5"/>
        <v>4518</v>
      </c>
      <c r="I25" s="128" t="s">
        <v>223</v>
      </c>
      <c r="J25" s="129" t="s">
        <v>224</v>
      </c>
      <c r="K25" s="128">
        <v>4518</v>
      </c>
      <c r="L25" s="128" t="s">
        <v>225</v>
      </c>
      <c r="M25" s="129" t="s">
        <v>226</v>
      </c>
      <c r="N25" s="129" t="s">
        <v>60</v>
      </c>
      <c r="O25" s="130" t="s">
        <v>211</v>
      </c>
      <c r="P25" s="131" t="s">
        <v>227</v>
      </c>
    </row>
    <row r="26" spans="1:16" ht="12.75" customHeight="1" x14ac:dyDescent="0.2">
      <c r="A26" s="2" t="str">
        <f t="shared" si="0"/>
        <v>IBVS 5820 </v>
      </c>
      <c r="B26" s="39" t="str">
        <f t="shared" si="1"/>
        <v>I</v>
      </c>
      <c r="C26" s="2">
        <f t="shared" si="2"/>
        <v>54148.012699999999</v>
      </c>
      <c r="D26" t="str">
        <f t="shared" si="3"/>
        <v>vis</v>
      </c>
      <c r="E26">
        <f>VLOOKUP(C26,Active!C$21:E$973,3,FALSE)</f>
        <v>4.4384134094318907E-3</v>
      </c>
      <c r="F26" s="39" t="s">
        <v>60</v>
      </c>
      <c r="G26" t="str">
        <f t="shared" si="4"/>
        <v>54148.0127</v>
      </c>
      <c r="H26" s="2">
        <f t="shared" si="5"/>
        <v>5553</v>
      </c>
      <c r="I26" s="128" t="s">
        <v>228</v>
      </c>
      <c r="J26" s="129" t="s">
        <v>229</v>
      </c>
      <c r="K26" s="128">
        <v>5553</v>
      </c>
      <c r="L26" s="128" t="s">
        <v>220</v>
      </c>
      <c r="M26" s="129" t="s">
        <v>226</v>
      </c>
      <c r="N26" s="129" t="s">
        <v>60</v>
      </c>
      <c r="O26" s="130" t="s">
        <v>230</v>
      </c>
      <c r="P26" s="131" t="s">
        <v>231</v>
      </c>
    </row>
    <row r="27" spans="1:16" ht="12.75" customHeight="1" x14ac:dyDescent="0.2">
      <c r="A27" s="2" t="str">
        <f t="shared" si="0"/>
        <v>IBVS 5835 </v>
      </c>
      <c r="B27" s="39" t="str">
        <f t="shared" si="1"/>
        <v>I</v>
      </c>
      <c r="C27" s="2">
        <f t="shared" si="2"/>
        <v>54234.373899999999</v>
      </c>
      <c r="D27" t="str">
        <f t="shared" si="3"/>
        <v>vis</v>
      </c>
      <c r="E27">
        <f>VLOOKUP(C27,Active!C$21:E$973,3,FALSE)</f>
        <v>291.01118781613741</v>
      </c>
      <c r="F27" s="39" t="s">
        <v>60</v>
      </c>
      <c r="G27" t="str">
        <f t="shared" si="4"/>
        <v>54234.3739</v>
      </c>
      <c r="H27" s="2">
        <f t="shared" si="5"/>
        <v>5844</v>
      </c>
      <c r="I27" s="128" t="s">
        <v>232</v>
      </c>
      <c r="J27" s="129" t="s">
        <v>233</v>
      </c>
      <c r="K27" s="128">
        <v>5844</v>
      </c>
      <c r="L27" s="128" t="s">
        <v>215</v>
      </c>
      <c r="M27" s="129" t="s">
        <v>226</v>
      </c>
      <c r="N27" s="129" t="s">
        <v>60</v>
      </c>
      <c r="O27" s="130" t="s">
        <v>234</v>
      </c>
      <c r="P27" s="131" t="s">
        <v>235</v>
      </c>
    </row>
    <row r="28" spans="1:16" ht="12.75" customHeight="1" x14ac:dyDescent="0.2">
      <c r="A28" s="2" t="str">
        <f t="shared" si="0"/>
        <v>IBVS 5835 </v>
      </c>
      <c r="B28" s="39" t="str">
        <f t="shared" si="1"/>
        <v>II</v>
      </c>
      <c r="C28" s="2">
        <f t="shared" si="2"/>
        <v>54234.515200000002</v>
      </c>
      <c r="D28" t="str">
        <f t="shared" si="3"/>
        <v>vis</v>
      </c>
      <c r="E28">
        <f>VLOOKUP(C28,Active!C$21:E$973,3,FALSE)</f>
        <v>291.48731892236873</v>
      </c>
      <c r="F28" s="39" t="s">
        <v>60</v>
      </c>
      <c r="G28" t="str">
        <f t="shared" si="4"/>
        <v>54234.5152</v>
      </c>
      <c r="H28" s="2">
        <f t="shared" si="5"/>
        <v>5844.5</v>
      </c>
      <c r="I28" s="128" t="s">
        <v>236</v>
      </c>
      <c r="J28" s="129" t="s">
        <v>237</v>
      </c>
      <c r="K28" s="128">
        <v>5844.5</v>
      </c>
      <c r="L28" s="128" t="s">
        <v>238</v>
      </c>
      <c r="M28" s="129" t="s">
        <v>226</v>
      </c>
      <c r="N28" s="129" t="s">
        <v>60</v>
      </c>
      <c r="O28" s="130" t="s">
        <v>234</v>
      </c>
      <c r="P28" s="131" t="s">
        <v>235</v>
      </c>
    </row>
    <row r="29" spans="1:16" ht="12.75" customHeight="1" x14ac:dyDescent="0.2">
      <c r="A29" s="2" t="str">
        <f t="shared" si="0"/>
        <v>VSB 48 </v>
      </c>
      <c r="B29" s="39" t="str">
        <f t="shared" si="1"/>
        <v>I</v>
      </c>
      <c r="C29" s="2">
        <f t="shared" si="2"/>
        <v>54546.283199999998</v>
      </c>
      <c r="D29" t="str">
        <f t="shared" si="3"/>
        <v>vis</v>
      </c>
      <c r="E29">
        <f>VLOOKUP(C29,Active!C$21:E$973,3,FALSE)</f>
        <v>1342.0353919897798</v>
      </c>
      <c r="F29" s="39" t="s">
        <v>60</v>
      </c>
      <c r="G29" t="str">
        <f t="shared" si="4"/>
        <v>54546.2832</v>
      </c>
      <c r="H29" s="2">
        <f t="shared" si="5"/>
        <v>6895</v>
      </c>
      <c r="I29" s="128" t="s">
        <v>239</v>
      </c>
      <c r="J29" s="129" t="s">
        <v>240</v>
      </c>
      <c r="K29" s="128">
        <v>6895</v>
      </c>
      <c r="L29" s="128" t="s">
        <v>241</v>
      </c>
      <c r="M29" s="129" t="s">
        <v>226</v>
      </c>
      <c r="N29" s="129" t="s">
        <v>64</v>
      </c>
      <c r="O29" s="130" t="s">
        <v>242</v>
      </c>
      <c r="P29" s="131" t="s">
        <v>243</v>
      </c>
    </row>
    <row r="30" spans="1:16" ht="12.75" customHeight="1" x14ac:dyDescent="0.2">
      <c r="A30" s="2" t="str">
        <f t="shared" si="0"/>
        <v>IBVS 5898 </v>
      </c>
      <c r="B30" s="39" t="str">
        <f t="shared" si="1"/>
        <v>I</v>
      </c>
      <c r="C30" s="2">
        <f t="shared" si="2"/>
        <v>54554.593999999997</v>
      </c>
      <c r="D30" t="str">
        <f t="shared" si="3"/>
        <v>vis</v>
      </c>
      <c r="E30">
        <f>VLOOKUP(C30,Active!C$21:E$973,3,FALSE)</f>
        <v>1370.0398534022661</v>
      </c>
      <c r="F30" s="39" t="s">
        <v>60</v>
      </c>
      <c r="G30" t="str">
        <f t="shared" si="4"/>
        <v>54554.5940</v>
      </c>
      <c r="H30" s="2">
        <f t="shared" si="5"/>
        <v>6923</v>
      </c>
      <c r="I30" s="128" t="s">
        <v>244</v>
      </c>
      <c r="J30" s="129" t="s">
        <v>245</v>
      </c>
      <c r="K30" s="128">
        <v>6923</v>
      </c>
      <c r="L30" s="128" t="s">
        <v>246</v>
      </c>
      <c r="M30" s="129" t="s">
        <v>226</v>
      </c>
      <c r="N30" s="129" t="s">
        <v>247</v>
      </c>
      <c r="O30" s="130" t="s">
        <v>248</v>
      </c>
      <c r="P30" s="131" t="s">
        <v>249</v>
      </c>
    </row>
    <row r="31" spans="1:16" ht="12.75" customHeight="1" x14ac:dyDescent="0.2">
      <c r="A31" s="2" t="str">
        <f t="shared" si="0"/>
        <v>IBVS 5898 </v>
      </c>
      <c r="B31" s="39" t="str">
        <f t="shared" si="1"/>
        <v>II</v>
      </c>
      <c r="C31" s="2">
        <f t="shared" si="2"/>
        <v>54594.499600000003</v>
      </c>
      <c r="D31" t="str">
        <f t="shared" si="3"/>
        <v>vis</v>
      </c>
      <c r="E31">
        <f>VLOOKUP(C31,Active!C$21:E$973,3,FALSE)</f>
        <v>1504.5076345235009</v>
      </c>
      <c r="F31" s="39" t="s">
        <v>60</v>
      </c>
      <c r="G31" t="str">
        <f t="shared" si="4"/>
        <v>54594.4996</v>
      </c>
      <c r="H31" s="2">
        <f t="shared" si="5"/>
        <v>7057.5</v>
      </c>
      <c r="I31" s="128" t="s">
        <v>250</v>
      </c>
      <c r="J31" s="129" t="s">
        <v>251</v>
      </c>
      <c r="K31" s="128">
        <v>7057.5</v>
      </c>
      <c r="L31" s="128" t="s">
        <v>252</v>
      </c>
      <c r="M31" s="129" t="s">
        <v>226</v>
      </c>
      <c r="N31" s="129" t="s">
        <v>60</v>
      </c>
      <c r="O31" s="130" t="s">
        <v>248</v>
      </c>
      <c r="P31" s="131" t="s">
        <v>249</v>
      </c>
    </row>
    <row r="32" spans="1:16" ht="12.75" customHeight="1" x14ac:dyDescent="0.2">
      <c r="A32" s="2" t="str">
        <f t="shared" si="0"/>
        <v>OEJV 0116 </v>
      </c>
      <c r="B32" s="39" t="str">
        <f t="shared" si="1"/>
        <v>II</v>
      </c>
      <c r="C32" s="2">
        <f t="shared" si="2"/>
        <v>55008.493000000002</v>
      </c>
      <c r="D32" t="str">
        <f t="shared" si="3"/>
        <v>vis</v>
      </c>
      <c r="E32">
        <f>VLOOKUP(C32,Active!C$21:E$973,3,FALSE)</f>
        <v>2899.5192092605821</v>
      </c>
      <c r="F32" s="39" t="s">
        <v>60</v>
      </c>
      <c r="G32" t="str">
        <f t="shared" si="4"/>
        <v>55008.493</v>
      </c>
      <c r="H32" s="2">
        <f t="shared" si="5"/>
        <v>8452.5</v>
      </c>
      <c r="I32" s="128" t="s">
        <v>253</v>
      </c>
      <c r="J32" s="129" t="s">
        <v>254</v>
      </c>
      <c r="K32" s="128">
        <v>8452.5</v>
      </c>
      <c r="L32" s="128" t="s">
        <v>255</v>
      </c>
      <c r="M32" s="129" t="s">
        <v>226</v>
      </c>
      <c r="N32" s="129" t="s">
        <v>247</v>
      </c>
      <c r="O32" s="130" t="s">
        <v>256</v>
      </c>
      <c r="P32" s="131" t="s">
        <v>257</v>
      </c>
    </row>
    <row r="33" spans="1:16" ht="12.75" customHeight="1" x14ac:dyDescent="0.2">
      <c r="A33" s="2" t="str">
        <f t="shared" si="0"/>
        <v>OEJV 0137 </v>
      </c>
      <c r="B33" s="39" t="str">
        <f t="shared" si="1"/>
        <v>I</v>
      </c>
      <c r="C33" s="2">
        <f t="shared" si="2"/>
        <v>55294.435299999997</v>
      </c>
      <c r="D33" t="str">
        <f t="shared" si="3"/>
        <v>vis</v>
      </c>
      <c r="E33">
        <f>VLOOKUP(C33,Active!C$21:E$973,3,FALSE)</f>
        <v>3863.043792519486</v>
      </c>
      <c r="F33" s="39" t="s">
        <v>60</v>
      </c>
      <c r="G33" t="str">
        <f t="shared" si="4"/>
        <v>55294.4353</v>
      </c>
      <c r="H33" s="2">
        <f t="shared" si="5"/>
        <v>9416</v>
      </c>
      <c r="I33" s="128" t="s">
        <v>258</v>
      </c>
      <c r="J33" s="129" t="s">
        <v>259</v>
      </c>
      <c r="K33" s="128">
        <v>9416</v>
      </c>
      <c r="L33" s="128" t="s">
        <v>260</v>
      </c>
      <c r="M33" s="129" t="s">
        <v>226</v>
      </c>
      <c r="N33" s="129" t="s">
        <v>51</v>
      </c>
      <c r="O33" s="130" t="s">
        <v>261</v>
      </c>
      <c r="P33" s="131" t="s">
        <v>262</v>
      </c>
    </row>
    <row r="34" spans="1:16" ht="12.75" customHeight="1" x14ac:dyDescent="0.2">
      <c r="A34" s="2" t="str">
        <f t="shared" si="0"/>
        <v>OEJV 0137 </v>
      </c>
      <c r="B34" s="39" t="str">
        <f t="shared" si="1"/>
        <v>I</v>
      </c>
      <c r="C34" s="2">
        <f t="shared" si="2"/>
        <v>55294.436500000003</v>
      </c>
      <c r="D34" t="str">
        <f t="shared" si="3"/>
        <v>vis</v>
      </c>
      <c r="E34">
        <f>VLOOKUP(C34,Active!C$21:E$973,3,FALSE)</f>
        <v>3863.04783609578</v>
      </c>
      <c r="F34" s="39" t="s">
        <v>60</v>
      </c>
      <c r="G34" t="str">
        <f t="shared" si="4"/>
        <v>55294.4365</v>
      </c>
      <c r="H34" s="2">
        <f t="shared" si="5"/>
        <v>9416</v>
      </c>
      <c r="I34" s="128" t="s">
        <v>263</v>
      </c>
      <c r="J34" s="129" t="s">
        <v>264</v>
      </c>
      <c r="K34" s="128">
        <v>9416</v>
      </c>
      <c r="L34" s="128" t="s">
        <v>265</v>
      </c>
      <c r="M34" s="129" t="s">
        <v>226</v>
      </c>
      <c r="N34" s="129" t="s">
        <v>68</v>
      </c>
      <c r="O34" s="130" t="s">
        <v>261</v>
      </c>
      <c r="P34" s="131" t="s">
        <v>262</v>
      </c>
    </row>
    <row r="35" spans="1:16" ht="12.75" customHeight="1" x14ac:dyDescent="0.2">
      <c r="A35" s="2" t="str">
        <f t="shared" si="0"/>
        <v>IBVS 5980 </v>
      </c>
      <c r="B35" s="39" t="str">
        <f t="shared" si="1"/>
        <v>II</v>
      </c>
      <c r="C35" s="2">
        <f t="shared" si="2"/>
        <v>55294.5792</v>
      </c>
      <c r="D35" t="str">
        <f t="shared" si="3"/>
        <v>vis</v>
      </c>
      <c r="E35">
        <f>VLOOKUP(C35,Active!C$21:E$973,3,FALSE)</f>
        <v>3863.5286847076432</v>
      </c>
      <c r="F35" s="39" t="s">
        <v>60</v>
      </c>
      <c r="G35" t="str">
        <f t="shared" si="4"/>
        <v>55294.5792</v>
      </c>
      <c r="H35" s="2">
        <f t="shared" si="5"/>
        <v>9416.5</v>
      </c>
      <c r="I35" s="128" t="s">
        <v>266</v>
      </c>
      <c r="J35" s="129" t="s">
        <v>267</v>
      </c>
      <c r="K35" s="128">
        <v>9416.5</v>
      </c>
      <c r="L35" s="128" t="s">
        <v>268</v>
      </c>
      <c r="M35" s="129" t="s">
        <v>226</v>
      </c>
      <c r="N35" s="129" t="s">
        <v>68</v>
      </c>
      <c r="O35" s="130" t="s">
        <v>248</v>
      </c>
      <c r="P35" s="131" t="s">
        <v>269</v>
      </c>
    </row>
    <row r="36" spans="1:16" ht="12.75" customHeight="1" x14ac:dyDescent="0.2">
      <c r="A36" s="2" t="str">
        <f t="shared" si="0"/>
        <v>OEJV 0137 </v>
      </c>
      <c r="B36" s="39" t="str">
        <f t="shared" si="1"/>
        <v>II</v>
      </c>
      <c r="C36" s="2">
        <f t="shared" si="2"/>
        <v>55309.419300000001</v>
      </c>
      <c r="D36" t="str">
        <f t="shared" si="3"/>
        <v>vis</v>
      </c>
      <c r="E36">
        <f>VLOOKUP(C36,Active!C$21:E$973,3,FALSE)</f>
        <v>3913.5345815897131</v>
      </c>
      <c r="F36" s="39" t="s">
        <v>60</v>
      </c>
      <c r="G36" t="str">
        <f t="shared" si="4"/>
        <v>55309.4193</v>
      </c>
      <c r="H36" s="2">
        <f t="shared" si="5"/>
        <v>9466.5</v>
      </c>
      <c r="I36" s="128" t="s">
        <v>270</v>
      </c>
      <c r="J36" s="129" t="s">
        <v>271</v>
      </c>
      <c r="K36" s="128">
        <v>9466.5</v>
      </c>
      <c r="L36" s="128" t="s">
        <v>272</v>
      </c>
      <c r="M36" s="129" t="s">
        <v>226</v>
      </c>
      <c r="N36" s="129" t="s">
        <v>51</v>
      </c>
      <c r="O36" s="130" t="s">
        <v>261</v>
      </c>
      <c r="P36" s="131" t="s">
        <v>262</v>
      </c>
    </row>
    <row r="37" spans="1:16" ht="12.75" customHeight="1" x14ac:dyDescent="0.2">
      <c r="A37" s="2" t="str">
        <f t="shared" si="0"/>
        <v>OEJV 0137 </v>
      </c>
      <c r="B37" s="39" t="str">
        <f t="shared" si="1"/>
        <v>II</v>
      </c>
      <c r="C37" s="2">
        <f t="shared" si="2"/>
        <v>55309.4202</v>
      </c>
      <c r="D37" t="str">
        <f t="shared" si="3"/>
        <v>vis</v>
      </c>
      <c r="E37">
        <f>VLOOKUP(C37,Active!C$21:E$973,3,FALSE)</f>
        <v>3913.5376142719151</v>
      </c>
      <c r="F37" s="39" t="s">
        <v>60</v>
      </c>
      <c r="G37" t="str">
        <f t="shared" si="4"/>
        <v>55309.4202</v>
      </c>
      <c r="H37" s="2">
        <f t="shared" si="5"/>
        <v>9466.5</v>
      </c>
      <c r="I37" s="128" t="s">
        <v>273</v>
      </c>
      <c r="J37" s="129" t="s">
        <v>274</v>
      </c>
      <c r="K37" s="128">
        <v>9466.5</v>
      </c>
      <c r="L37" s="128" t="s">
        <v>220</v>
      </c>
      <c r="M37" s="129" t="s">
        <v>226</v>
      </c>
      <c r="N37" s="129" t="s">
        <v>68</v>
      </c>
      <c r="O37" s="130" t="s">
        <v>261</v>
      </c>
      <c r="P37" s="131" t="s">
        <v>262</v>
      </c>
    </row>
    <row r="38" spans="1:16" ht="12.75" customHeight="1" x14ac:dyDescent="0.2">
      <c r="A38" s="2" t="str">
        <f t="shared" si="0"/>
        <v>IBVS 5980 </v>
      </c>
      <c r="B38" s="39" t="str">
        <f t="shared" si="1"/>
        <v>II</v>
      </c>
      <c r="C38" s="2">
        <f t="shared" si="2"/>
        <v>55607.674800000001</v>
      </c>
      <c r="D38" t="str">
        <f t="shared" si="3"/>
        <v>vis</v>
      </c>
      <c r="E38">
        <f>VLOOKUP(C38,Active!C$21:E$973,3,FALSE)</f>
        <v>4918.5503009924741</v>
      </c>
      <c r="F38" s="39" t="s">
        <v>60</v>
      </c>
      <c r="G38" t="str">
        <f t="shared" si="4"/>
        <v>55607.6748</v>
      </c>
      <c r="H38" s="2">
        <f t="shared" si="5"/>
        <v>10471.5</v>
      </c>
      <c r="I38" s="128" t="s">
        <v>275</v>
      </c>
      <c r="J38" s="129" t="s">
        <v>276</v>
      </c>
      <c r="K38" s="128">
        <v>10471.5</v>
      </c>
      <c r="L38" s="128" t="s">
        <v>277</v>
      </c>
      <c r="M38" s="129" t="s">
        <v>226</v>
      </c>
      <c r="N38" s="129" t="s">
        <v>68</v>
      </c>
      <c r="O38" s="130" t="s">
        <v>248</v>
      </c>
      <c r="P38" s="131" t="s">
        <v>269</v>
      </c>
    </row>
    <row r="39" spans="1:16" ht="12.75" customHeight="1" x14ac:dyDescent="0.2">
      <c r="A39" s="2" t="str">
        <f t="shared" si="0"/>
        <v>OEJV 0160 </v>
      </c>
      <c r="B39" s="39" t="str">
        <f t="shared" si="1"/>
        <v>I</v>
      </c>
      <c r="C39" s="2">
        <f t="shared" si="2"/>
        <v>55683.498449999999</v>
      </c>
      <c r="D39" t="str">
        <f t="shared" si="3"/>
        <v>vis</v>
      </c>
      <c r="E39">
        <f>VLOOKUP(C39,Active!C$21:E$973,3,FALSE)</f>
        <v>5174.0492277599333</v>
      </c>
      <c r="F39" s="39" t="s">
        <v>60</v>
      </c>
      <c r="G39" t="str">
        <f t="shared" si="4"/>
        <v>55683.49845</v>
      </c>
      <c r="H39" s="2">
        <f t="shared" si="5"/>
        <v>10727</v>
      </c>
      <c r="I39" s="128" t="s">
        <v>278</v>
      </c>
      <c r="J39" s="129" t="s">
        <v>279</v>
      </c>
      <c r="K39" s="128">
        <v>10727</v>
      </c>
      <c r="L39" s="128" t="s">
        <v>280</v>
      </c>
      <c r="M39" s="129" t="s">
        <v>226</v>
      </c>
      <c r="N39" s="129" t="s">
        <v>60</v>
      </c>
      <c r="O39" s="130" t="s">
        <v>261</v>
      </c>
      <c r="P39" s="131" t="s">
        <v>281</v>
      </c>
    </row>
    <row r="40" spans="1:16" ht="12.75" customHeight="1" x14ac:dyDescent="0.2">
      <c r="A40" s="2" t="str">
        <f t="shared" si="0"/>
        <v>OEJV 0160 </v>
      </c>
      <c r="B40" s="39" t="str">
        <f t="shared" si="1"/>
        <v>I</v>
      </c>
      <c r="C40" s="2">
        <f t="shared" si="2"/>
        <v>55683.498749999999</v>
      </c>
      <c r="D40" t="str">
        <f t="shared" si="3"/>
        <v>vis</v>
      </c>
      <c r="E40">
        <f>VLOOKUP(C40,Active!C$21:E$973,3,FALSE)</f>
        <v>5174.0502386540002</v>
      </c>
      <c r="F40" s="39" t="s">
        <v>60</v>
      </c>
      <c r="G40" t="str">
        <f t="shared" si="4"/>
        <v>55683.49875</v>
      </c>
      <c r="H40" s="2">
        <f t="shared" si="5"/>
        <v>10727</v>
      </c>
      <c r="I40" s="128" t="s">
        <v>282</v>
      </c>
      <c r="J40" s="129" t="s">
        <v>283</v>
      </c>
      <c r="K40" s="128">
        <v>10727</v>
      </c>
      <c r="L40" s="128" t="s">
        <v>284</v>
      </c>
      <c r="M40" s="129" t="s">
        <v>226</v>
      </c>
      <c r="N40" s="129" t="s">
        <v>68</v>
      </c>
      <c r="O40" s="130" t="s">
        <v>261</v>
      </c>
      <c r="P40" s="131" t="s">
        <v>281</v>
      </c>
    </row>
    <row r="41" spans="1:16" ht="12.75" customHeight="1" x14ac:dyDescent="0.2">
      <c r="A41" s="2" t="str">
        <f t="shared" si="0"/>
        <v>IBVS 6044 </v>
      </c>
      <c r="B41" s="39" t="str">
        <f t="shared" si="1"/>
        <v>II</v>
      </c>
      <c r="C41" s="2">
        <f t="shared" si="2"/>
        <v>55989.615100000003</v>
      </c>
      <c r="D41" t="str">
        <f t="shared" si="3"/>
        <v>vis</v>
      </c>
      <c r="E41">
        <f>VLOOKUP(C41,Active!C$21:E$973,3,FALSE)</f>
        <v>6205.5542468489948</v>
      </c>
      <c r="F41" s="39" t="s">
        <v>60</v>
      </c>
      <c r="G41" t="str">
        <f t="shared" si="4"/>
        <v>55989.6151</v>
      </c>
      <c r="H41" s="2">
        <f t="shared" si="5"/>
        <v>11758.5</v>
      </c>
      <c r="I41" s="128" t="s">
        <v>285</v>
      </c>
      <c r="J41" s="129" t="s">
        <v>286</v>
      </c>
      <c r="K41" s="128">
        <v>11758.5</v>
      </c>
      <c r="L41" s="128" t="s">
        <v>287</v>
      </c>
      <c r="M41" s="129" t="s">
        <v>226</v>
      </c>
      <c r="N41" s="129" t="s">
        <v>60</v>
      </c>
      <c r="O41" s="130" t="s">
        <v>248</v>
      </c>
      <c r="P41" s="131" t="s">
        <v>288</v>
      </c>
    </row>
    <row r="42" spans="1:16" ht="12.75" customHeight="1" x14ac:dyDescent="0.2">
      <c r="A42" s="2" t="str">
        <f t="shared" si="0"/>
        <v>OEJV 0160 </v>
      </c>
      <c r="B42" s="39" t="str">
        <f t="shared" si="1"/>
        <v>I</v>
      </c>
      <c r="C42" s="2">
        <f t="shared" si="2"/>
        <v>56002.524360000003</v>
      </c>
      <c r="D42" t="str">
        <f t="shared" si="3"/>
        <v>vis</v>
      </c>
      <c r="E42">
        <f>VLOOKUP(C42,Active!C$21:E$973,3,FALSE)</f>
        <v>6249.0538947208952</v>
      </c>
      <c r="F42" s="39" t="s">
        <v>60</v>
      </c>
      <c r="G42" t="str">
        <f t="shared" si="4"/>
        <v>56002.52436</v>
      </c>
      <c r="H42" s="2">
        <f t="shared" si="5"/>
        <v>11802</v>
      </c>
      <c r="I42" s="128" t="s">
        <v>289</v>
      </c>
      <c r="J42" s="129" t="s">
        <v>290</v>
      </c>
      <c r="K42" s="128">
        <v>11802</v>
      </c>
      <c r="L42" s="128" t="s">
        <v>291</v>
      </c>
      <c r="M42" s="129" t="s">
        <v>226</v>
      </c>
      <c r="N42" s="129" t="s">
        <v>98</v>
      </c>
      <c r="O42" s="130" t="s">
        <v>261</v>
      </c>
      <c r="P42" s="131" t="s">
        <v>281</v>
      </c>
    </row>
    <row r="43" spans="1:16" ht="12.75" customHeight="1" x14ac:dyDescent="0.2">
      <c r="A43" s="2" t="str">
        <f t="shared" si="0"/>
        <v>OEJV 0160 </v>
      </c>
      <c r="B43" s="39" t="str">
        <f t="shared" si="1"/>
        <v>II</v>
      </c>
      <c r="C43" s="2">
        <f t="shared" si="2"/>
        <v>56039.470359999999</v>
      </c>
      <c r="D43" t="str">
        <f t="shared" si="3"/>
        <v>vis</v>
      </c>
      <c r="E43">
        <f>VLOOKUP(C43,Active!C$21:E$973,3,FALSE)</f>
        <v>6373.5488688925398</v>
      </c>
      <c r="F43" s="39" t="s">
        <v>60</v>
      </c>
      <c r="G43" t="str">
        <f t="shared" si="4"/>
        <v>56039.47036</v>
      </c>
      <c r="H43" s="2">
        <f t="shared" si="5"/>
        <v>11926.5</v>
      </c>
      <c r="I43" s="128" t="s">
        <v>292</v>
      </c>
      <c r="J43" s="129" t="s">
        <v>293</v>
      </c>
      <c r="K43" s="128">
        <v>11926.5</v>
      </c>
      <c r="L43" s="128" t="s">
        <v>294</v>
      </c>
      <c r="M43" s="129" t="s">
        <v>226</v>
      </c>
      <c r="N43" s="129" t="s">
        <v>51</v>
      </c>
      <c r="O43" s="130" t="s">
        <v>295</v>
      </c>
      <c r="P43" s="131" t="s">
        <v>281</v>
      </c>
    </row>
    <row r="44" spans="1:16" ht="12.75" customHeight="1" x14ac:dyDescent="0.2">
      <c r="A44" s="2" t="str">
        <f t="shared" si="0"/>
        <v>OEJV 0160 </v>
      </c>
      <c r="B44" s="39" t="str">
        <f t="shared" si="1"/>
        <v>II</v>
      </c>
      <c r="C44" s="2">
        <f t="shared" si="2"/>
        <v>56039.47176</v>
      </c>
      <c r="D44" t="str">
        <f t="shared" si="3"/>
        <v>vis</v>
      </c>
      <c r="E44">
        <f>VLOOKUP(C44,Active!C$21:E$973,3,FALSE)</f>
        <v>6373.5535863981959</v>
      </c>
      <c r="F44" s="39" t="s">
        <v>60</v>
      </c>
      <c r="G44" t="str">
        <f t="shared" si="4"/>
        <v>56039.47176</v>
      </c>
      <c r="H44" s="2">
        <f t="shared" si="5"/>
        <v>11926.5</v>
      </c>
      <c r="I44" s="128" t="s">
        <v>296</v>
      </c>
      <c r="J44" s="129" t="s">
        <v>297</v>
      </c>
      <c r="K44" s="128">
        <v>11926.5</v>
      </c>
      <c r="L44" s="128" t="s">
        <v>298</v>
      </c>
      <c r="M44" s="129" t="s">
        <v>226</v>
      </c>
      <c r="N44" s="129" t="s">
        <v>60</v>
      </c>
      <c r="O44" s="130" t="s">
        <v>295</v>
      </c>
      <c r="P44" s="131" t="s">
        <v>281</v>
      </c>
    </row>
    <row r="45" spans="1:16" ht="12.75" customHeight="1" x14ac:dyDescent="0.2">
      <c r="A45" s="2" t="str">
        <f t="shared" si="0"/>
        <v>OEJV 0160 </v>
      </c>
      <c r="B45" s="39" t="str">
        <f t="shared" si="1"/>
        <v>II</v>
      </c>
      <c r="C45" s="2">
        <f t="shared" si="2"/>
        <v>56039.472159999998</v>
      </c>
      <c r="D45" t="str">
        <f t="shared" si="3"/>
        <v>vis</v>
      </c>
      <c r="E45">
        <f>VLOOKUP(C45,Active!C$21:E$973,3,FALSE)</f>
        <v>6373.5549342569439</v>
      </c>
      <c r="F45" s="39" t="s">
        <v>60</v>
      </c>
      <c r="G45" t="str">
        <f t="shared" si="4"/>
        <v>56039.47216</v>
      </c>
      <c r="H45" s="2">
        <f t="shared" si="5"/>
        <v>11926.5</v>
      </c>
      <c r="I45" s="128" t="s">
        <v>299</v>
      </c>
      <c r="J45" s="129" t="s">
        <v>297</v>
      </c>
      <c r="K45" s="128">
        <v>11926.5</v>
      </c>
      <c r="L45" s="128" t="s">
        <v>291</v>
      </c>
      <c r="M45" s="129" t="s">
        <v>226</v>
      </c>
      <c r="N45" s="129" t="s">
        <v>68</v>
      </c>
      <c r="O45" s="130" t="s">
        <v>295</v>
      </c>
      <c r="P45" s="131" t="s">
        <v>281</v>
      </c>
    </row>
    <row r="46" spans="1:16" ht="12.75" customHeight="1" x14ac:dyDescent="0.2">
      <c r="A46" s="2" t="str">
        <f t="shared" si="0"/>
        <v>OEJV 0160 </v>
      </c>
      <c r="B46" s="39" t="str">
        <f t="shared" si="1"/>
        <v>II</v>
      </c>
      <c r="C46" s="2">
        <f t="shared" si="2"/>
        <v>56039.474459999998</v>
      </c>
      <c r="D46" t="str">
        <f t="shared" si="3"/>
        <v>vis</v>
      </c>
      <c r="E46">
        <f>VLOOKUP(C46,Active!C$21:E$973,3,FALSE)</f>
        <v>6373.5626844448025</v>
      </c>
      <c r="F46" s="39" t="s">
        <v>60</v>
      </c>
      <c r="G46" t="str">
        <f t="shared" si="4"/>
        <v>56039.47446</v>
      </c>
      <c r="H46" s="2">
        <f t="shared" si="5"/>
        <v>11926.5</v>
      </c>
      <c r="I46" s="128" t="s">
        <v>300</v>
      </c>
      <c r="J46" s="129" t="s">
        <v>301</v>
      </c>
      <c r="K46" s="128">
        <v>11926.5</v>
      </c>
      <c r="L46" s="128" t="s">
        <v>302</v>
      </c>
      <c r="M46" s="129" t="s">
        <v>226</v>
      </c>
      <c r="N46" s="129" t="s">
        <v>88</v>
      </c>
      <c r="O46" s="130" t="s">
        <v>295</v>
      </c>
      <c r="P46" s="131" t="s">
        <v>281</v>
      </c>
    </row>
    <row r="47" spans="1:16" ht="12.75" customHeight="1" x14ac:dyDescent="0.2">
      <c r="A47" s="2" t="str">
        <f t="shared" si="0"/>
        <v>IBVS 6044 </v>
      </c>
      <c r="B47" s="39" t="str">
        <f t="shared" si="1"/>
        <v>II</v>
      </c>
      <c r="C47" s="2">
        <f t="shared" si="2"/>
        <v>56048.3773</v>
      </c>
      <c r="D47" t="str">
        <f t="shared" si="3"/>
        <v>vis</v>
      </c>
      <c r="E47">
        <f>VLOOKUP(C47,Active!C$21:E$973,3,FALSE)</f>
        <v>6403.5621116048387</v>
      </c>
      <c r="F47" s="39" t="s">
        <v>60</v>
      </c>
      <c r="G47" t="str">
        <f t="shared" si="4"/>
        <v>56048.3773</v>
      </c>
      <c r="H47" s="2">
        <f t="shared" si="5"/>
        <v>11956.5</v>
      </c>
      <c r="I47" s="128" t="s">
        <v>303</v>
      </c>
      <c r="J47" s="129" t="s">
        <v>304</v>
      </c>
      <c r="K47" s="128">
        <v>11956.5</v>
      </c>
      <c r="L47" s="128" t="s">
        <v>305</v>
      </c>
      <c r="M47" s="129" t="s">
        <v>226</v>
      </c>
      <c r="N47" s="129" t="s">
        <v>68</v>
      </c>
      <c r="O47" s="130" t="s">
        <v>248</v>
      </c>
      <c r="P47" s="131" t="s">
        <v>288</v>
      </c>
    </row>
    <row r="48" spans="1:16" ht="12.75" customHeight="1" x14ac:dyDescent="0.2">
      <c r="A48" s="2" t="str">
        <f t="shared" si="0"/>
        <v>IBVS 6044 </v>
      </c>
      <c r="B48" s="39" t="str">
        <f t="shared" si="1"/>
        <v>I</v>
      </c>
      <c r="C48" s="2">
        <f t="shared" si="2"/>
        <v>56048.521099999998</v>
      </c>
      <c r="D48" t="str">
        <f t="shared" si="3"/>
        <v>vis</v>
      </c>
      <c r="E48">
        <f>VLOOKUP(C48,Active!C$21:E$973,3,FALSE)</f>
        <v>6404.0466668282897</v>
      </c>
      <c r="F48" s="39" t="s">
        <v>60</v>
      </c>
      <c r="G48" t="str">
        <f t="shared" si="4"/>
        <v>56048.5211</v>
      </c>
      <c r="H48" s="2">
        <f t="shared" si="5"/>
        <v>11957</v>
      </c>
      <c r="I48" s="128" t="s">
        <v>306</v>
      </c>
      <c r="J48" s="129" t="s">
        <v>307</v>
      </c>
      <c r="K48" s="128">
        <v>11957</v>
      </c>
      <c r="L48" s="128" t="s">
        <v>308</v>
      </c>
      <c r="M48" s="129" t="s">
        <v>226</v>
      </c>
      <c r="N48" s="129" t="s">
        <v>68</v>
      </c>
      <c r="O48" s="130" t="s">
        <v>248</v>
      </c>
      <c r="P48" s="131" t="s">
        <v>288</v>
      </c>
    </row>
    <row r="49" spans="1:16" ht="12.75" customHeight="1" x14ac:dyDescent="0.2">
      <c r="A49" s="2" t="str">
        <f t="shared" si="0"/>
        <v>OEJV 0160 </v>
      </c>
      <c r="B49" s="39" t="str">
        <f t="shared" si="1"/>
        <v>I</v>
      </c>
      <c r="C49" s="2">
        <f t="shared" si="2"/>
        <v>56398.400390000003</v>
      </c>
      <c r="D49" t="str">
        <f t="shared" si="3"/>
        <v>vis</v>
      </c>
      <c r="E49">
        <f>VLOOKUP(C49,Active!C$21:E$973,3,FALSE)</f>
        <v>7583.0163298973112</v>
      </c>
      <c r="F49" s="39" t="s">
        <v>60</v>
      </c>
      <c r="G49" t="str">
        <f t="shared" si="4"/>
        <v>56398.40039</v>
      </c>
      <c r="H49" s="2">
        <f t="shared" si="5"/>
        <v>13136</v>
      </c>
      <c r="I49" s="128" t="s">
        <v>309</v>
      </c>
      <c r="J49" s="129" t="s">
        <v>310</v>
      </c>
      <c r="K49" s="128">
        <v>13136</v>
      </c>
      <c r="L49" s="128" t="s">
        <v>311</v>
      </c>
      <c r="M49" s="129" t="s">
        <v>226</v>
      </c>
      <c r="N49" s="129" t="s">
        <v>88</v>
      </c>
      <c r="O49" s="130" t="s">
        <v>261</v>
      </c>
      <c r="P49" s="131" t="s">
        <v>281</v>
      </c>
    </row>
    <row r="50" spans="1:16" ht="12.75" customHeight="1" x14ac:dyDescent="0.2">
      <c r="A50" s="2" t="str">
        <f t="shared" si="0"/>
        <v>OEJV 0160 </v>
      </c>
      <c r="B50" s="39" t="str">
        <f t="shared" si="1"/>
        <v>I</v>
      </c>
      <c r="C50" s="2">
        <f t="shared" si="2"/>
        <v>56398.408640000001</v>
      </c>
      <c r="D50" t="str">
        <f t="shared" si="3"/>
        <v>vis</v>
      </c>
      <c r="E50">
        <f>VLOOKUP(C50,Active!C$21:E$973,3,FALSE)</f>
        <v>7583.0441294841894</v>
      </c>
      <c r="F50" s="39" t="s">
        <v>60</v>
      </c>
      <c r="G50" t="str">
        <f t="shared" si="4"/>
        <v>56398.40864</v>
      </c>
      <c r="H50" s="2">
        <f t="shared" si="5"/>
        <v>13136</v>
      </c>
      <c r="I50" s="128" t="s">
        <v>312</v>
      </c>
      <c r="J50" s="129" t="s">
        <v>313</v>
      </c>
      <c r="K50" s="128">
        <v>13136</v>
      </c>
      <c r="L50" s="128" t="s">
        <v>314</v>
      </c>
      <c r="M50" s="129" t="s">
        <v>226</v>
      </c>
      <c r="N50" s="129" t="s">
        <v>60</v>
      </c>
      <c r="O50" s="130" t="s">
        <v>261</v>
      </c>
      <c r="P50" s="131" t="s">
        <v>281</v>
      </c>
    </row>
    <row r="51" spans="1:16" ht="12.75" customHeight="1" x14ac:dyDescent="0.2">
      <c r="A51" s="2" t="str">
        <f t="shared" si="0"/>
        <v>OEJV 0160 </v>
      </c>
      <c r="B51" s="39" t="str">
        <f t="shared" si="1"/>
        <v>I</v>
      </c>
      <c r="C51" s="2">
        <f t="shared" si="2"/>
        <v>56398.409149999999</v>
      </c>
      <c r="D51" t="str">
        <f t="shared" si="3"/>
        <v>vis</v>
      </c>
      <c r="E51">
        <f>VLOOKUP(C51,Active!C$21:E$973,3,FALSE)</f>
        <v>7583.0458480040988</v>
      </c>
      <c r="F51" s="39" t="s">
        <v>60</v>
      </c>
      <c r="G51" t="str">
        <f t="shared" si="4"/>
        <v>56398.40915</v>
      </c>
      <c r="H51" s="2">
        <f t="shared" si="5"/>
        <v>13136</v>
      </c>
      <c r="I51" s="128" t="s">
        <v>315</v>
      </c>
      <c r="J51" s="129" t="s">
        <v>316</v>
      </c>
      <c r="K51" s="128">
        <v>13136</v>
      </c>
      <c r="L51" s="128" t="s">
        <v>317</v>
      </c>
      <c r="M51" s="129" t="s">
        <v>226</v>
      </c>
      <c r="N51" s="129" t="s">
        <v>68</v>
      </c>
      <c r="O51" s="130" t="s">
        <v>261</v>
      </c>
      <c r="P51" s="131" t="s">
        <v>281</v>
      </c>
    </row>
    <row r="52" spans="1:16" ht="12.75" customHeight="1" x14ac:dyDescent="0.2">
      <c r="A52" s="2" t="str">
        <f t="shared" si="0"/>
        <v>OEJV 0160 </v>
      </c>
      <c r="B52" s="39" t="str">
        <f t="shared" si="1"/>
        <v>I</v>
      </c>
      <c r="C52" s="2">
        <f t="shared" si="2"/>
        <v>56398.410470000003</v>
      </c>
      <c r="D52" t="str">
        <f t="shared" si="3"/>
        <v>vis</v>
      </c>
      <c r="E52">
        <f>VLOOKUP(C52,Active!C$21:E$973,3,FALSE)</f>
        <v>7583.0502959380101</v>
      </c>
      <c r="F52" s="39" t="s">
        <v>60</v>
      </c>
      <c r="G52" t="str">
        <f t="shared" si="4"/>
        <v>56398.41047</v>
      </c>
      <c r="H52" s="2">
        <f t="shared" si="5"/>
        <v>13136</v>
      </c>
      <c r="I52" s="132" t="s">
        <v>318</v>
      </c>
      <c r="J52" s="133" t="s">
        <v>319</v>
      </c>
      <c r="K52" s="132">
        <v>13136</v>
      </c>
      <c r="L52" s="132" t="s">
        <v>320</v>
      </c>
      <c r="M52" s="133" t="s">
        <v>226</v>
      </c>
      <c r="N52" s="133" t="s">
        <v>51</v>
      </c>
      <c r="O52" s="134" t="s">
        <v>261</v>
      </c>
      <c r="P52" s="135" t="s">
        <v>281</v>
      </c>
    </row>
  </sheetData>
  <sheetProtection selectLockedCells="1" selectUnlockedCells="1"/>
  <hyperlinks>
    <hyperlink ref="A3" r:id="rId1"/>
    <hyperlink ref="P11" r:id="rId2"/>
    <hyperlink ref="P12" r:id="rId3"/>
    <hyperlink ref="P13" r:id="rId4"/>
    <hyperlink ref="P14" r:id="rId5"/>
    <hyperlink ref="P15" r:id="rId6"/>
    <hyperlink ref="P16" r:id="rId7"/>
    <hyperlink ref="P17" r:id="rId8"/>
    <hyperlink ref="P18" r:id="rId9"/>
    <hyperlink ref="P19" r:id="rId10"/>
    <hyperlink ref="P20" r:id="rId11"/>
    <hyperlink ref="P21" r:id="rId12"/>
    <hyperlink ref="P22" r:id="rId13"/>
    <hyperlink ref="P23" r:id="rId14"/>
    <hyperlink ref="P24" r:id="rId15"/>
    <hyperlink ref="P25" r:id="rId16"/>
    <hyperlink ref="P26" r:id="rId17"/>
    <hyperlink ref="P27" r:id="rId18"/>
    <hyperlink ref="P28" r:id="rId19"/>
    <hyperlink ref="P29" r:id="rId20"/>
    <hyperlink ref="P30" r:id="rId21"/>
    <hyperlink ref="P31" r:id="rId22"/>
    <hyperlink ref="P32" r:id="rId23"/>
    <hyperlink ref="P33" r:id="rId24"/>
    <hyperlink ref="P34" r:id="rId25"/>
    <hyperlink ref="P35" r:id="rId26"/>
    <hyperlink ref="P36" r:id="rId27"/>
    <hyperlink ref="P37" r:id="rId28"/>
    <hyperlink ref="P38" r:id="rId29"/>
    <hyperlink ref="P39" r:id="rId30"/>
    <hyperlink ref="P40" r:id="rId31"/>
    <hyperlink ref="P41" r:id="rId32"/>
    <hyperlink ref="P42" r:id="rId33"/>
    <hyperlink ref="P43" r:id="rId34"/>
    <hyperlink ref="P44" r:id="rId35"/>
    <hyperlink ref="P45" r:id="rId36"/>
    <hyperlink ref="P46" r:id="rId37"/>
    <hyperlink ref="P47" r:id="rId38"/>
    <hyperlink ref="P48" r:id="rId39"/>
    <hyperlink ref="P49" r:id="rId40"/>
    <hyperlink ref="P50" r:id="rId41"/>
    <hyperlink ref="P51" r:id="rId42"/>
    <hyperlink ref="P52" r:id="rId4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/>
  </sheetViews>
  <sheetFormatPr defaultRowHeight="12.75" x14ac:dyDescent="0.2"/>
  <cols>
    <col min="1" max="1" width="17.140625" style="1" customWidth="1"/>
    <col min="2" max="2" width="9.140625" style="39"/>
    <col min="3" max="3" width="9.140625" style="2"/>
    <col min="5" max="5" width="20.5703125" style="2" customWidth="1"/>
    <col min="6" max="7" width="9.140625" style="2"/>
  </cols>
  <sheetData>
    <row r="1" spans="1:15" x14ac:dyDescent="0.2">
      <c r="A1" s="1" t="s">
        <v>321</v>
      </c>
    </row>
    <row r="3" spans="1:15" x14ac:dyDescent="0.2">
      <c r="A3" s="136" t="s">
        <v>322</v>
      </c>
    </row>
    <row r="11" spans="1:15" x14ac:dyDescent="0.2">
      <c r="A11" s="1" t="s">
        <v>323</v>
      </c>
      <c r="B11" s="39" t="s">
        <v>51</v>
      </c>
      <c r="C11" s="2">
        <v>48500.277999999998</v>
      </c>
      <c r="D11" s="1" t="s">
        <v>60</v>
      </c>
      <c r="E11" s="2">
        <f>VLOOKUP(C11,Active!C$21:E$59,3,FALSE)</f>
        <v>-19030.867255541783</v>
      </c>
      <c r="H11" s="6">
        <v>0</v>
      </c>
      <c r="I11" s="1">
        <v>0</v>
      </c>
      <c r="N11" s="1" t="s">
        <v>324</v>
      </c>
    </row>
    <row r="12" spans="1:15" x14ac:dyDescent="0.2">
      <c r="A12" s="1" t="s">
        <v>325</v>
      </c>
      <c r="B12" s="39" t="s">
        <v>53</v>
      </c>
      <c r="C12" s="2">
        <v>52130.4683</v>
      </c>
      <c r="D12" s="1" t="s">
        <v>60</v>
      </c>
      <c r="E12" s="2">
        <f>VLOOKUP(C12,Active!C$21:E$59,3,FALSE)</f>
        <v>-6798.4077839698029</v>
      </c>
      <c r="H12" s="1">
        <v>12232</v>
      </c>
      <c r="I12" s="1">
        <v>-4.0000000000000002E-4</v>
      </c>
      <c r="N12" s="1" t="s">
        <v>98</v>
      </c>
      <c r="O12" s="1" t="s">
        <v>326</v>
      </c>
    </row>
    <row r="13" spans="1:15" x14ac:dyDescent="0.2">
      <c r="A13" s="1" t="s">
        <v>325</v>
      </c>
      <c r="B13" s="39" t="s">
        <v>53</v>
      </c>
      <c r="C13" s="2">
        <v>52133.436000000002</v>
      </c>
      <c r="D13" s="1" t="s">
        <v>60</v>
      </c>
      <c r="E13" s="2">
        <f>VLOOKUP(C13,Active!C$21:E$59,3,FALSE)</f>
        <v>-6788.4076828803927</v>
      </c>
      <c r="H13" s="1">
        <v>12242</v>
      </c>
      <c r="I13" s="1">
        <v>-4.0000000000000002E-4</v>
      </c>
      <c r="N13" s="1" t="s">
        <v>98</v>
      </c>
      <c r="O13" s="1" t="s">
        <v>326</v>
      </c>
    </row>
    <row r="14" spans="1:15" x14ac:dyDescent="0.2">
      <c r="A14" s="1" t="s">
        <v>325</v>
      </c>
      <c r="B14" s="39" t="s">
        <v>51</v>
      </c>
      <c r="C14" s="2">
        <v>52441.611199999999</v>
      </c>
      <c r="D14" s="1" t="s">
        <v>60</v>
      </c>
      <c r="E14" s="2">
        <f>VLOOKUP(C14,Active!C$21:E$59,3,FALSE)</f>
        <v>-5749.9660771762619</v>
      </c>
      <c r="H14" s="1">
        <v>13281</v>
      </c>
      <c r="I14" s="1">
        <v>-1.6E-2</v>
      </c>
      <c r="N14" s="1" t="s">
        <v>98</v>
      </c>
      <c r="O14" s="1" t="s">
        <v>326</v>
      </c>
    </row>
    <row r="15" spans="1:15" x14ac:dyDescent="0.2">
      <c r="A15" s="1" t="s">
        <v>325</v>
      </c>
      <c r="B15" s="39" t="s">
        <v>53</v>
      </c>
      <c r="C15" s="2">
        <v>52476.486599999997</v>
      </c>
      <c r="D15" s="1" t="s">
        <v>60</v>
      </c>
      <c r="E15" s="2">
        <f>VLOOKUP(C15,Active!C$21:E$59,3,FALSE)</f>
        <v>-5632.4482938647843</v>
      </c>
      <c r="H15" s="1">
        <v>13398</v>
      </c>
      <c r="I15" s="1">
        <v>-1.1299999999999999E-2</v>
      </c>
      <c r="N15" s="1" t="s">
        <v>98</v>
      </c>
      <c r="O15" s="1" t="s">
        <v>326</v>
      </c>
    </row>
    <row r="16" spans="1:15" x14ac:dyDescent="0.2">
      <c r="A16" s="1" t="s">
        <v>327</v>
      </c>
      <c r="B16" s="39" t="s">
        <v>51</v>
      </c>
      <c r="C16" s="2">
        <v>52723.525099999999</v>
      </c>
      <c r="D16" s="1" t="s">
        <v>328</v>
      </c>
      <c r="E16" s="2">
        <f>VLOOKUP(C16,Active!C$21:E$59,3,FALSE)</f>
        <v>-4800.0157794679599</v>
      </c>
      <c r="H16" s="1">
        <v>14231</v>
      </c>
      <c r="I16" s="1">
        <v>-2.98E-2</v>
      </c>
      <c r="N16" s="1" t="s">
        <v>329</v>
      </c>
      <c r="O16" s="1" t="s">
        <v>330</v>
      </c>
    </row>
    <row r="17" spans="1:16" x14ac:dyDescent="0.2">
      <c r="A17" s="1" t="s">
        <v>331</v>
      </c>
      <c r="B17" s="39" t="s">
        <v>51</v>
      </c>
      <c r="C17" s="2">
        <v>52745.486700000001</v>
      </c>
      <c r="D17" s="1" t="s">
        <v>332</v>
      </c>
      <c r="E17" s="2">
        <f>VLOOKUP(C17,Active!C$21:E$59,3,FALSE)</f>
        <v>-4726.0129422252667</v>
      </c>
      <c r="H17" s="1">
        <v>14305</v>
      </c>
      <c r="I17" s="1">
        <v>-2.8899999999999999E-2</v>
      </c>
      <c r="N17" s="1" t="s">
        <v>333</v>
      </c>
      <c r="O17" s="1" t="s">
        <v>334</v>
      </c>
    </row>
    <row r="18" spans="1:16" x14ac:dyDescent="0.2">
      <c r="A18" s="1" t="s">
        <v>331</v>
      </c>
      <c r="B18" s="39" t="s">
        <v>53</v>
      </c>
      <c r="C18" s="2">
        <v>52746.530599999998</v>
      </c>
      <c r="D18" s="1" t="s">
        <v>332</v>
      </c>
      <c r="E18" s="2">
        <f>VLOOKUP(C18,Active!C$21:E$59,3,FALSE)</f>
        <v>-4722.495367831898</v>
      </c>
      <c r="H18" s="1">
        <v>14308</v>
      </c>
      <c r="I18" s="1">
        <v>-2.4299999999999999E-2</v>
      </c>
      <c r="N18" s="1" t="s">
        <v>333</v>
      </c>
      <c r="O18" s="1" t="s">
        <v>334</v>
      </c>
    </row>
    <row r="19" spans="1:16" x14ac:dyDescent="0.2">
      <c r="A19" s="1" t="s">
        <v>335</v>
      </c>
      <c r="B19" s="39" t="s">
        <v>51</v>
      </c>
      <c r="C19" s="2">
        <v>52764.480799999998</v>
      </c>
      <c r="D19" s="1" t="s">
        <v>332</v>
      </c>
      <c r="E19" s="2">
        <f>VLOOKUP(C19,Active!C$21:E$59,3,FALSE)</f>
        <v>-4662.0095321426215</v>
      </c>
      <c r="H19" s="1">
        <v>14369</v>
      </c>
      <c r="I19" s="1">
        <v>-2.7900000000000001E-2</v>
      </c>
      <c r="N19" s="1" t="s">
        <v>336</v>
      </c>
      <c r="O19" s="1" t="s">
        <v>334</v>
      </c>
    </row>
    <row r="20" spans="1:16" x14ac:dyDescent="0.2">
      <c r="A20" s="1" t="s">
        <v>337</v>
      </c>
      <c r="B20" s="39" t="s">
        <v>53</v>
      </c>
      <c r="C20" s="2">
        <v>52765.521200000003</v>
      </c>
      <c r="D20" s="1" t="s">
        <v>332</v>
      </c>
      <c r="E20" s="2">
        <f>VLOOKUP(C20,Active!C$21:E$59,3,FALSE)</f>
        <v>-4658.5037515133563</v>
      </c>
      <c r="H20" s="1">
        <v>14372</v>
      </c>
      <c r="I20" s="1">
        <v>-2.6800000000000001E-2</v>
      </c>
      <c r="N20" s="1" t="s">
        <v>338</v>
      </c>
      <c r="O20" s="1" t="s">
        <v>334</v>
      </c>
    </row>
    <row r="21" spans="1:16" x14ac:dyDescent="0.2">
      <c r="A21" s="1" t="s">
        <v>337</v>
      </c>
      <c r="B21" s="39" t="s">
        <v>53</v>
      </c>
      <c r="C21" s="2">
        <v>52766.4107</v>
      </c>
      <c r="D21" s="1" t="s">
        <v>332</v>
      </c>
      <c r="E21" s="2">
        <f>VLOOKUP(C21,Active!C$21:E$59,3,FALSE)</f>
        <v>-4655.5064506005274</v>
      </c>
      <c r="H21" s="1">
        <v>14375</v>
      </c>
      <c r="I21" s="1">
        <v>-2.76E-2</v>
      </c>
      <c r="N21" s="1" t="s">
        <v>338</v>
      </c>
      <c r="O21" s="1" t="s">
        <v>334</v>
      </c>
    </row>
    <row r="22" spans="1:16" x14ac:dyDescent="0.2">
      <c r="A22" s="1" t="s">
        <v>339</v>
      </c>
      <c r="B22" s="39" t="s">
        <v>53</v>
      </c>
      <c r="C22" s="2">
        <v>53094.337500000001</v>
      </c>
      <c r="D22" s="1" t="s">
        <v>340</v>
      </c>
      <c r="E22" s="2">
        <f>VLOOKUP(C22,Active!C$21:E$59,3,FALSE)</f>
        <v>-3550.5089272909913</v>
      </c>
      <c r="H22" s="1">
        <v>15480</v>
      </c>
      <c r="I22" s="1">
        <v>-2.7199999999999998E-2</v>
      </c>
      <c r="N22" s="1" t="s">
        <v>160</v>
      </c>
      <c r="O22" s="1" t="s">
        <v>341</v>
      </c>
    </row>
    <row r="23" spans="1:16" x14ac:dyDescent="0.2">
      <c r="A23" s="1" t="s">
        <v>342</v>
      </c>
      <c r="B23" s="39" t="s">
        <v>51</v>
      </c>
      <c r="C23" s="2">
        <v>53100.719400000002</v>
      </c>
      <c r="D23" s="1" t="s">
        <v>60</v>
      </c>
      <c r="E23" s="2">
        <f>VLOOKUP(C23,Active!C$21:E$59,3,FALSE)</f>
        <v>-3529.0041777736919</v>
      </c>
      <c r="H23" s="1">
        <v>15502</v>
      </c>
      <c r="I23" s="1">
        <v>-2.5100000000000001E-2</v>
      </c>
      <c r="N23" s="1" t="s">
        <v>145</v>
      </c>
      <c r="O23" s="1" t="s">
        <v>162</v>
      </c>
      <c r="P23" s="1" t="s">
        <v>343</v>
      </c>
    </row>
    <row r="24" spans="1:16" x14ac:dyDescent="0.2">
      <c r="A24" s="1" t="s">
        <v>342</v>
      </c>
      <c r="B24" s="39" t="s">
        <v>51</v>
      </c>
      <c r="C24" s="2">
        <v>53420.928699999997</v>
      </c>
      <c r="D24" s="1" t="s">
        <v>60</v>
      </c>
      <c r="E24" s="2">
        <f>VLOOKUP(C24,Active!C$21:E$59,3,FALSE)</f>
        <v>-2450.0119043740383</v>
      </c>
      <c r="H24" s="1">
        <v>16581</v>
      </c>
      <c r="I24" s="1">
        <v>-2.63E-2</v>
      </c>
      <c r="N24" s="1" t="s">
        <v>145</v>
      </c>
      <c r="O24" s="1" t="s">
        <v>162</v>
      </c>
      <c r="P24" s="1" t="s">
        <v>344</v>
      </c>
    </row>
    <row r="25" spans="1:16" x14ac:dyDescent="0.2">
      <c r="A25" s="1" t="s">
        <v>342</v>
      </c>
      <c r="B25" s="39" t="s">
        <v>51</v>
      </c>
      <c r="C25" s="2">
        <v>53840.857000000004</v>
      </c>
      <c r="D25" s="1" t="s">
        <v>60</v>
      </c>
      <c r="E25" s="2">
        <f>VLOOKUP(C25,Active!C$21:E$59,3,FALSE)</f>
        <v>-1035.0018122815657</v>
      </c>
      <c r="H25" s="1">
        <v>17996</v>
      </c>
      <c r="I25" s="1">
        <v>-2.1899999999999999E-2</v>
      </c>
      <c r="N25" s="1" t="s">
        <v>145</v>
      </c>
      <c r="O25" s="1" t="s">
        <v>345</v>
      </c>
    </row>
    <row r="26" spans="1:16" x14ac:dyDescent="0.2">
      <c r="A26" s="1" t="s">
        <v>346</v>
      </c>
      <c r="B26" s="39" t="s">
        <v>51</v>
      </c>
      <c r="C26" s="2">
        <v>54148.012699999999</v>
      </c>
      <c r="D26" s="1" t="s">
        <v>60</v>
      </c>
      <c r="E26" s="2">
        <f>VLOOKUP(C26,Active!C$21:E$59,3,FALSE)</f>
        <v>4.4384134094318907E-3</v>
      </c>
      <c r="H26" s="1">
        <v>19031</v>
      </c>
      <c r="I26" s="1">
        <v>-1.9E-2</v>
      </c>
      <c r="N26" s="1" t="s">
        <v>347</v>
      </c>
      <c r="O26" s="1" t="s">
        <v>348</v>
      </c>
    </row>
    <row r="27" spans="1:16" x14ac:dyDescent="0.2">
      <c r="A27" s="1" t="s">
        <v>349</v>
      </c>
      <c r="B27" s="39" t="s">
        <v>51</v>
      </c>
      <c r="C27" s="2">
        <v>54234.373899999999</v>
      </c>
      <c r="D27" s="1" t="s">
        <v>60</v>
      </c>
      <c r="E27" s="2">
        <f>VLOOKUP(C27,Active!C$21:E$59,3,FALSE)</f>
        <v>291.01118781613741</v>
      </c>
      <c r="H27" s="1">
        <v>19322</v>
      </c>
      <c r="I27" s="1">
        <v>-1.6799999999999999E-2</v>
      </c>
      <c r="N27" s="1" t="s">
        <v>350</v>
      </c>
      <c r="O27" s="1" t="s">
        <v>351</v>
      </c>
    </row>
    <row r="28" spans="1:16" x14ac:dyDescent="0.2">
      <c r="A28" s="1" t="s">
        <v>349</v>
      </c>
      <c r="B28" s="39" t="s">
        <v>53</v>
      </c>
      <c r="C28" s="2">
        <v>54234.515200000002</v>
      </c>
      <c r="D28" s="1" t="s">
        <v>60</v>
      </c>
      <c r="E28" s="2">
        <f>VLOOKUP(C28,Active!C$21:E$59,3,FALSE)</f>
        <v>291.48731892236873</v>
      </c>
      <c r="H28" s="1">
        <v>19322</v>
      </c>
      <c r="I28" s="1">
        <v>-2.4500000000000001E-2</v>
      </c>
      <c r="N28" s="1" t="s">
        <v>350</v>
      </c>
      <c r="O28" s="1" t="s">
        <v>351</v>
      </c>
    </row>
    <row r="29" spans="1:16" x14ac:dyDescent="0.2">
      <c r="A29" s="1" t="s">
        <v>352</v>
      </c>
      <c r="B29" s="39" t="s">
        <v>51</v>
      </c>
      <c r="C29" s="2">
        <v>54554.593999999997</v>
      </c>
      <c r="D29" s="1" t="s">
        <v>340</v>
      </c>
      <c r="E29" s="2">
        <f>VLOOKUP(C29,Active!C$21:E$59,3,FALSE)</f>
        <v>1370.0398534022661</v>
      </c>
      <c r="H29" s="1">
        <v>20401</v>
      </c>
      <c r="I29" s="1">
        <v>-7.1999999999999998E-3</v>
      </c>
      <c r="N29" s="1" t="s">
        <v>353</v>
      </c>
      <c r="O29" s="1" t="s">
        <v>354</v>
      </c>
    </row>
    <row r="30" spans="1:16" x14ac:dyDescent="0.2">
      <c r="A30" s="1" t="s">
        <v>352</v>
      </c>
      <c r="B30" s="39" t="s">
        <v>53</v>
      </c>
      <c r="C30" s="2">
        <v>54594.499600000003</v>
      </c>
      <c r="D30" s="1" t="s">
        <v>60</v>
      </c>
      <c r="E30" s="2">
        <f>VLOOKUP(C30,Active!C$21:E$59,3,FALSE)</f>
        <v>1504.5076345235009</v>
      </c>
      <c r="H30" s="1">
        <v>20535</v>
      </c>
      <c r="I30" s="1">
        <v>-1.72E-2</v>
      </c>
      <c r="N30" s="1" t="s">
        <v>353</v>
      </c>
      <c r="O30" s="1" t="s">
        <v>354</v>
      </c>
    </row>
    <row r="31" spans="1:16" x14ac:dyDescent="0.2">
      <c r="A31" s="1" t="s">
        <v>355</v>
      </c>
      <c r="B31" s="39" t="s">
        <v>53</v>
      </c>
      <c r="C31" s="2">
        <v>55008.493000000002</v>
      </c>
      <c r="D31" s="1" t="s">
        <v>340</v>
      </c>
      <c r="E31" s="2">
        <f>VLOOKUP(C31,Active!C$21:E$59,3,FALSE)</f>
        <v>2899.5192092605821</v>
      </c>
      <c r="H31" s="1">
        <v>21930</v>
      </c>
      <c r="I31" s="1">
        <v>-1.24E-2</v>
      </c>
      <c r="N31" s="1" t="s">
        <v>356</v>
      </c>
      <c r="O31" s="1" t="s">
        <v>357</v>
      </c>
    </row>
    <row r="32" spans="1:16" x14ac:dyDescent="0.2">
      <c r="A32" s="1" t="s">
        <v>358</v>
      </c>
      <c r="B32" s="39" t="s">
        <v>53</v>
      </c>
      <c r="C32" s="2">
        <v>55294.5792</v>
      </c>
      <c r="D32" s="1" t="s">
        <v>68</v>
      </c>
      <c r="E32" s="2">
        <f>VLOOKUP(C32,Active!C$21:E$59,3,FALSE)</f>
        <v>3863.5286847076432</v>
      </c>
      <c r="H32" s="1">
        <v>22894</v>
      </c>
      <c r="I32" s="1">
        <v>-8.6E-3</v>
      </c>
      <c r="N32" s="1" t="s">
        <v>359</v>
      </c>
      <c r="O32" s="1" t="s">
        <v>360</v>
      </c>
    </row>
    <row r="33" spans="1:15" x14ac:dyDescent="0.2">
      <c r="A33" s="1" t="s">
        <v>358</v>
      </c>
      <c r="B33" s="39" t="s">
        <v>53</v>
      </c>
      <c r="C33" s="2">
        <v>55607.674800000001</v>
      </c>
      <c r="D33" s="1" t="s">
        <v>68</v>
      </c>
      <c r="E33" s="2">
        <f>VLOOKUP(C33,Active!C$21:E$59,3,FALSE)</f>
        <v>4918.5503009924741</v>
      </c>
      <c r="H33" s="1">
        <v>23949</v>
      </c>
      <c r="I33" s="1">
        <v>-1.1000000000000001E-3</v>
      </c>
      <c r="N33" s="1" t="s">
        <v>359</v>
      </c>
      <c r="O33" s="1" t="s">
        <v>360</v>
      </c>
    </row>
    <row r="34" spans="1:15" x14ac:dyDescent="0.2">
      <c r="A34" s="1" t="s">
        <v>358</v>
      </c>
      <c r="B34" s="39" t="s">
        <v>53</v>
      </c>
      <c r="C34" s="2">
        <v>55989.615100000003</v>
      </c>
      <c r="D34" s="1" t="s">
        <v>60</v>
      </c>
      <c r="E34" s="2">
        <f>VLOOKUP(C34,Active!C$21:E$59,3,FALSE)</f>
        <v>6205.5542468489948</v>
      </c>
      <c r="H34" s="1">
        <v>25236</v>
      </c>
      <c r="I34" s="1">
        <v>1.2999999999999999E-3</v>
      </c>
      <c r="N34" s="1" t="s">
        <v>145</v>
      </c>
      <c r="O34" s="1" t="s">
        <v>361</v>
      </c>
    </row>
    <row r="35" spans="1:15" x14ac:dyDescent="0.2">
      <c r="A35" s="1" t="s">
        <v>358</v>
      </c>
      <c r="B35" s="39" t="s">
        <v>53</v>
      </c>
      <c r="C35" s="2">
        <v>56048.3773</v>
      </c>
      <c r="D35" s="1" t="s">
        <v>68</v>
      </c>
      <c r="E35" s="2" t="e">
        <f>VLOOKUP(C35,Active!C$21:E$59,3,FALSE)</f>
        <v>#N/A</v>
      </c>
      <c r="H35" s="1">
        <v>25434</v>
      </c>
      <c r="I35" s="1">
        <v>3.8999999999999998E-3</v>
      </c>
      <c r="N35" s="1" t="s">
        <v>145</v>
      </c>
      <c r="O35" s="1" t="s">
        <v>361</v>
      </c>
    </row>
    <row r="36" spans="1:15" x14ac:dyDescent="0.2">
      <c r="A36" s="1" t="s">
        <v>358</v>
      </c>
      <c r="B36" s="39" t="s">
        <v>51</v>
      </c>
      <c r="C36" s="2">
        <v>56048.521099999998</v>
      </c>
      <c r="D36" s="1" t="s">
        <v>68</v>
      </c>
      <c r="E36" s="2" t="e">
        <f>VLOOKUP(C36,Active!C$21:E$59,3,FALSE)</f>
        <v>#N/A</v>
      </c>
      <c r="H36" s="1">
        <v>25435</v>
      </c>
      <c r="I36" s="1">
        <v>-1E-4</v>
      </c>
      <c r="N36" s="1" t="s">
        <v>145</v>
      </c>
      <c r="O36" s="1" t="s">
        <v>361</v>
      </c>
    </row>
    <row r="37" spans="1:15" x14ac:dyDescent="0.2">
      <c r="A37" s="1" t="s">
        <v>59</v>
      </c>
      <c r="B37" s="39" t="s">
        <v>53</v>
      </c>
      <c r="C37" s="2">
        <v>53460.249400000001</v>
      </c>
      <c r="D37" s="1" t="s">
        <v>60</v>
      </c>
      <c r="E37" s="2">
        <f>VLOOKUP(C37,Active!C$21:E$59,3,FALSE)</f>
        <v>-2317.5150297215205</v>
      </c>
      <c r="H37" s="1">
        <v>16713</v>
      </c>
      <c r="I37" s="1">
        <v>-2.7799999999999998E-2</v>
      </c>
      <c r="N37" s="1" t="s">
        <v>362</v>
      </c>
      <c r="O37" s="1" t="s">
        <v>363</v>
      </c>
    </row>
    <row r="38" spans="1:15" x14ac:dyDescent="0.2">
      <c r="A38" s="1" t="s">
        <v>59</v>
      </c>
      <c r="B38" s="39" t="s">
        <v>51</v>
      </c>
      <c r="C38" s="2">
        <v>54546.283199999998</v>
      </c>
      <c r="D38" s="1" t="s">
        <v>64</v>
      </c>
      <c r="E38" s="2">
        <f>VLOOKUP(C38,Active!C$21:E$59,3,FALSE)</f>
        <v>1342.0353919897798</v>
      </c>
      <c r="H38" s="1">
        <v>20373</v>
      </c>
      <c r="I38" s="1">
        <v>-8.5000000000000006E-3</v>
      </c>
      <c r="N38" s="1" t="s">
        <v>364</v>
      </c>
      <c r="O38" s="1" t="s">
        <v>365</v>
      </c>
    </row>
    <row r="39" spans="1:15" x14ac:dyDescent="0.2">
      <c r="A39" s="1" t="s">
        <v>67</v>
      </c>
      <c r="B39" s="39" t="s">
        <v>51</v>
      </c>
      <c r="C39" s="2">
        <v>55294.435299999997</v>
      </c>
      <c r="D39" s="1" t="s">
        <v>51</v>
      </c>
      <c r="E39" s="2">
        <f>VLOOKUP(C39,Active!C$21:E$59,3,FALSE)</f>
        <v>3863.043792519486</v>
      </c>
      <c r="H39" s="1">
        <v>22894</v>
      </c>
      <c r="I39" s="1">
        <v>-3.5000000000000001E-3</v>
      </c>
      <c r="N39" s="1" t="s">
        <v>129</v>
      </c>
      <c r="O39" s="1" t="s">
        <v>366</v>
      </c>
    </row>
    <row r="40" spans="1:15" x14ac:dyDescent="0.2">
      <c r="A40" s="1" t="s">
        <v>67</v>
      </c>
      <c r="B40" s="39" t="s">
        <v>51</v>
      </c>
      <c r="C40" s="2">
        <v>55294.435299999997</v>
      </c>
      <c r="D40" s="1" t="s">
        <v>51</v>
      </c>
      <c r="E40" s="2">
        <f>VLOOKUP(C40,Active!C$21:E$59,3,FALSE)</f>
        <v>3863.043792519486</v>
      </c>
      <c r="H40" s="1">
        <v>22894</v>
      </c>
      <c r="I40" s="1">
        <v>-3.5000000000000001E-3</v>
      </c>
      <c r="N40" s="1" t="s">
        <v>129</v>
      </c>
      <c r="O40" s="1" t="s">
        <v>367</v>
      </c>
    </row>
    <row r="41" spans="1:15" x14ac:dyDescent="0.2">
      <c r="A41" s="1" t="s">
        <v>67</v>
      </c>
      <c r="B41" s="39" t="s">
        <v>51</v>
      </c>
      <c r="C41" s="2">
        <v>55294.436500000003</v>
      </c>
      <c r="D41" s="1" t="s">
        <v>68</v>
      </c>
      <c r="E41" s="2">
        <f>VLOOKUP(C41,Active!C$21:E$59,3,FALSE)</f>
        <v>3863.04783609578</v>
      </c>
      <c r="H41" s="1">
        <v>22894</v>
      </c>
      <c r="I41" s="1">
        <v>-2.3E-3</v>
      </c>
      <c r="N41" s="1" t="s">
        <v>129</v>
      </c>
      <c r="O41" s="1" t="s">
        <v>366</v>
      </c>
    </row>
    <row r="42" spans="1:15" x14ac:dyDescent="0.2">
      <c r="A42" s="1" t="s">
        <v>67</v>
      </c>
      <c r="B42" s="39" t="s">
        <v>51</v>
      </c>
      <c r="C42" s="2">
        <v>55294.436500000003</v>
      </c>
      <c r="D42" s="1" t="s">
        <v>68</v>
      </c>
      <c r="E42" s="2">
        <f>VLOOKUP(C42,Active!C$21:E$59,3,FALSE)</f>
        <v>3863.04783609578</v>
      </c>
      <c r="H42" s="1">
        <v>22894</v>
      </c>
      <c r="I42" s="1">
        <v>-2.3E-3</v>
      </c>
      <c r="N42" s="1" t="s">
        <v>129</v>
      </c>
      <c r="O42" s="1" t="s">
        <v>367</v>
      </c>
    </row>
    <row r="43" spans="1:15" x14ac:dyDescent="0.2">
      <c r="A43" s="1" t="s">
        <v>67</v>
      </c>
      <c r="B43" s="39" t="s">
        <v>53</v>
      </c>
      <c r="C43" s="2">
        <v>55309.419300000001</v>
      </c>
      <c r="D43" s="1" t="s">
        <v>51</v>
      </c>
      <c r="E43" s="2">
        <f>VLOOKUP(C43,Active!C$21:E$59,3,FALSE)</f>
        <v>3913.5345815897131</v>
      </c>
      <c r="H43" s="1">
        <v>22944</v>
      </c>
      <c r="I43" s="1">
        <v>-6.7999999999999996E-3</v>
      </c>
      <c r="N43" s="1" t="s">
        <v>129</v>
      </c>
      <c r="O43" s="1" t="s">
        <v>366</v>
      </c>
    </row>
    <row r="44" spans="1:15" x14ac:dyDescent="0.2">
      <c r="A44" s="1" t="s">
        <v>67</v>
      </c>
      <c r="B44" s="39" t="s">
        <v>53</v>
      </c>
      <c r="C44" s="2">
        <v>55309.419300000001</v>
      </c>
      <c r="D44" s="1" t="s">
        <v>51</v>
      </c>
      <c r="E44" s="2">
        <f>VLOOKUP(C44,Active!C$21:E$59,3,FALSE)</f>
        <v>3913.5345815897131</v>
      </c>
      <c r="H44" s="1">
        <v>22944</v>
      </c>
      <c r="I44" s="1">
        <v>-6.7999999999999996E-3</v>
      </c>
      <c r="N44" s="1" t="s">
        <v>129</v>
      </c>
      <c r="O44" s="1" t="s">
        <v>367</v>
      </c>
    </row>
    <row r="45" spans="1:15" x14ac:dyDescent="0.2">
      <c r="A45" s="1" t="s">
        <v>67</v>
      </c>
      <c r="B45" s="39" t="s">
        <v>53</v>
      </c>
      <c r="C45" s="2">
        <v>55309.4202</v>
      </c>
      <c r="D45" s="1" t="s">
        <v>68</v>
      </c>
      <c r="E45" s="2">
        <f>VLOOKUP(C45,Active!C$21:E$59,3,FALSE)</f>
        <v>3913.5376142719151</v>
      </c>
      <c r="H45" s="1">
        <v>22944</v>
      </c>
      <c r="I45" s="1">
        <v>-5.8999999999999999E-3</v>
      </c>
      <c r="N45" s="1" t="s">
        <v>129</v>
      </c>
      <c r="O45" s="1" t="s">
        <v>366</v>
      </c>
    </row>
    <row r="46" spans="1:15" x14ac:dyDescent="0.2">
      <c r="A46" s="1" t="s">
        <v>67</v>
      </c>
      <c r="B46" s="39" t="s">
        <v>53</v>
      </c>
      <c r="C46" s="2">
        <v>55309.4202</v>
      </c>
      <c r="D46" s="1" t="s">
        <v>68</v>
      </c>
      <c r="E46" s="2">
        <f>VLOOKUP(C46,Active!C$21:E$59,3,FALSE)</f>
        <v>3913.5376142719151</v>
      </c>
      <c r="H46" s="1">
        <v>22944</v>
      </c>
      <c r="I46" s="1">
        <v>-5.8999999999999999E-3</v>
      </c>
      <c r="N46" s="1" t="s">
        <v>129</v>
      </c>
      <c r="O46" s="1" t="s">
        <v>367</v>
      </c>
    </row>
    <row r="47" spans="1:15" x14ac:dyDescent="0.2">
      <c r="A47" s="1" t="s">
        <v>67</v>
      </c>
      <c r="B47" s="39" t="s">
        <v>51</v>
      </c>
      <c r="C47" s="2">
        <v>55683.498399999997</v>
      </c>
      <c r="D47" s="1" t="s">
        <v>60</v>
      </c>
      <c r="E47" s="2" t="e">
        <f>VLOOKUP(C47,Active!C$21:E$59,3,FALSE)</f>
        <v>#N/A</v>
      </c>
      <c r="H47" s="1">
        <v>24205</v>
      </c>
      <c r="I47" s="1">
        <v>-5.9999999999999995E-4</v>
      </c>
      <c r="N47" s="1" t="s">
        <v>368</v>
      </c>
      <c r="O47" s="1" t="s">
        <v>369</v>
      </c>
    </row>
    <row r="48" spans="1:15" x14ac:dyDescent="0.2">
      <c r="A48" s="1" t="s">
        <v>67</v>
      </c>
      <c r="B48" s="39" t="s">
        <v>51</v>
      </c>
      <c r="C48" s="2">
        <v>55683.498699999996</v>
      </c>
      <c r="D48" s="1" t="s">
        <v>68</v>
      </c>
      <c r="E48" s="2" t="e">
        <f>VLOOKUP(C48,Active!C$21:E$59,3,FALSE)</f>
        <v>#N/A</v>
      </c>
      <c r="H48" s="1">
        <v>24205</v>
      </c>
      <c r="I48" s="1">
        <v>-2.9999999999999997E-4</v>
      </c>
      <c r="N48" s="1" t="s">
        <v>368</v>
      </c>
      <c r="O48" s="1" t="s">
        <v>369</v>
      </c>
    </row>
    <row r="49" spans="1:15" x14ac:dyDescent="0.2">
      <c r="A49" s="1" t="s">
        <v>67</v>
      </c>
      <c r="B49" s="39" t="s">
        <v>51</v>
      </c>
      <c r="C49" s="2">
        <v>56002.524400000002</v>
      </c>
      <c r="D49" s="1" t="s">
        <v>340</v>
      </c>
      <c r="E49" s="2" t="e">
        <f>VLOOKUP(C49,Active!C$21:E$59,3,FALSE)</f>
        <v>#N/A</v>
      </c>
      <c r="H49" s="1">
        <v>25280</v>
      </c>
      <c r="I49" s="1">
        <v>1.9E-3</v>
      </c>
      <c r="N49" s="1" t="s">
        <v>368</v>
      </c>
      <c r="O49" s="1" t="s">
        <v>370</v>
      </c>
    </row>
    <row r="50" spans="1:15" x14ac:dyDescent="0.2">
      <c r="A50" s="1" t="s">
        <v>371</v>
      </c>
      <c r="B50" s="39" t="s">
        <v>53</v>
      </c>
      <c r="C50" s="2">
        <v>56039.470399999998</v>
      </c>
      <c r="D50" s="1" t="s">
        <v>51</v>
      </c>
      <c r="E50" s="2" t="e">
        <f>VLOOKUP(C50,Active!C$21:E$59,3,FALSE)</f>
        <v>#N/A</v>
      </c>
      <c r="H50" s="1">
        <v>25404</v>
      </c>
      <c r="I50" s="1">
        <v>-1E-4</v>
      </c>
      <c r="N50" s="1" t="s">
        <v>372</v>
      </c>
      <c r="O50" s="1" t="s">
        <v>373</v>
      </c>
    </row>
    <row r="51" spans="1:15" x14ac:dyDescent="0.2">
      <c r="A51" s="1" t="s">
        <v>371</v>
      </c>
      <c r="B51" s="39" t="s">
        <v>53</v>
      </c>
      <c r="C51" s="2">
        <v>56039.471799999999</v>
      </c>
      <c r="D51" s="1" t="s">
        <v>60</v>
      </c>
      <c r="E51" s="2" t="e">
        <f>VLOOKUP(C51,Active!C$21:E$59,3,FALSE)</f>
        <v>#N/A</v>
      </c>
      <c r="H51" s="1">
        <v>25404</v>
      </c>
      <c r="I51" s="1">
        <v>1.2999999999999999E-3</v>
      </c>
      <c r="N51" s="1" t="s">
        <v>372</v>
      </c>
      <c r="O51" s="1" t="s">
        <v>373</v>
      </c>
    </row>
    <row r="52" spans="1:15" x14ac:dyDescent="0.2">
      <c r="A52" s="1" t="s">
        <v>371</v>
      </c>
      <c r="B52" s="39" t="s">
        <v>53</v>
      </c>
      <c r="C52" s="2">
        <v>56039.472199999997</v>
      </c>
      <c r="D52" s="1" t="s">
        <v>68</v>
      </c>
      <c r="E52" s="2" t="e">
        <f>VLOOKUP(C52,Active!C$21:E$59,3,FALSE)</f>
        <v>#N/A</v>
      </c>
      <c r="H52" s="1">
        <v>25404</v>
      </c>
      <c r="I52" s="1">
        <v>1.6999999999999999E-3</v>
      </c>
      <c r="N52" s="1" t="s">
        <v>372</v>
      </c>
      <c r="O52" s="1" t="s">
        <v>373</v>
      </c>
    </row>
    <row r="53" spans="1:15" x14ac:dyDescent="0.2">
      <c r="A53" s="1" t="s">
        <v>371</v>
      </c>
      <c r="B53" s="39" t="s">
        <v>53</v>
      </c>
      <c r="C53" s="2">
        <v>56039.474499999997</v>
      </c>
      <c r="D53" s="1" t="s">
        <v>88</v>
      </c>
      <c r="E53" s="2" t="e">
        <f>VLOOKUP(C53,Active!C$21:E$59,3,FALSE)</f>
        <v>#N/A</v>
      </c>
      <c r="H53" s="1">
        <v>25404</v>
      </c>
      <c r="I53" s="1">
        <v>4.0000000000000001E-3</v>
      </c>
      <c r="N53" s="1" t="s">
        <v>372</v>
      </c>
      <c r="O53" s="1" t="s">
        <v>373</v>
      </c>
    </row>
    <row r="54" spans="1:15" x14ac:dyDescent="0.2">
      <c r="A54" s="1" t="s">
        <v>67</v>
      </c>
      <c r="B54" s="39" t="s">
        <v>51</v>
      </c>
      <c r="C54" s="2">
        <v>56398.400399999999</v>
      </c>
      <c r="D54" s="1" t="s">
        <v>88</v>
      </c>
      <c r="E54" s="2" t="e">
        <f>VLOOKUP(C54,Active!C$21:E$59,3,FALSE)</f>
        <v>#N/A</v>
      </c>
      <c r="H54" s="1">
        <v>26614</v>
      </c>
      <c r="I54" s="1">
        <v>-7.9000000000000008E-3</v>
      </c>
      <c r="N54" s="1" t="s">
        <v>368</v>
      </c>
      <c r="O54" s="1" t="s">
        <v>374</v>
      </c>
    </row>
    <row r="55" spans="1:15" x14ac:dyDescent="0.2">
      <c r="A55" s="1" t="s">
        <v>67</v>
      </c>
      <c r="B55" s="39" t="s">
        <v>51</v>
      </c>
      <c r="C55" s="2">
        <v>56398.408600000002</v>
      </c>
      <c r="D55" s="1" t="s">
        <v>60</v>
      </c>
      <c r="E55" s="2" t="e">
        <f>VLOOKUP(C55,Active!C$21:E$59,3,FALSE)</f>
        <v>#N/A</v>
      </c>
      <c r="H55" s="1">
        <v>26614</v>
      </c>
      <c r="I55" s="1">
        <v>2.9999999999999997E-4</v>
      </c>
      <c r="N55" s="1" t="s">
        <v>368</v>
      </c>
      <c r="O55" s="1" t="s">
        <v>374</v>
      </c>
    </row>
    <row r="56" spans="1:15" x14ac:dyDescent="0.2">
      <c r="A56" s="1" t="s">
        <v>67</v>
      </c>
      <c r="B56" s="39" t="s">
        <v>51</v>
      </c>
      <c r="C56" s="2">
        <v>56398.409099999997</v>
      </c>
      <c r="D56" s="1" t="s">
        <v>68</v>
      </c>
      <c r="E56" s="2" t="e">
        <f>VLOOKUP(C56,Active!C$21:E$59,3,FALSE)</f>
        <v>#N/A</v>
      </c>
      <c r="H56" s="1">
        <v>26614</v>
      </c>
      <c r="I56" s="1">
        <v>8.0000000000000004E-4</v>
      </c>
      <c r="N56" s="1" t="s">
        <v>368</v>
      </c>
      <c r="O56" s="1" t="s">
        <v>374</v>
      </c>
    </row>
    <row r="57" spans="1:15" x14ac:dyDescent="0.2">
      <c r="A57" s="1" t="s">
        <v>67</v>
      </c>
      <c r="B57" s="39" t="s">
        <v>51</v>
      </c>
      <c r="C57" s="2">
        <v>56398.410499999998</v>
      </c>
      <c r="D57" s="1" t="s">
        <v>51</v>
      </c>
      <c r="E57" s="2" t="e">
        <f>VLOOKUP(C57,Active!C$21:E$59,3,FALSE)</f>
        <v>#N/A</v>
      </c>
      <c r="H57" s="1">
        <v>26614</v>
      </c>
      <c r="I57" s="1">
        <v>2.0999999999999999E-3</v>
      </c>
      <c r="N57" s="1" t="s">
        <v>368</v>
      </c>
      <c r="O57" s="1" t="s">
        <v>374</v>
      </c>
    </row>
  </sheetData>
  <sheetProtection selectLockedCells="1" selectUnlockedCells="1"/>
  <hyperlinks>
    <hyperlink ref="A3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A31" sqref="A31:IV3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10.570312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3</v>
      </c>
      <c r="B2" s="1" t="s">
        <v>4</v>
      </c>
    </row>
    <row r="4" spans="1:6" x14ac:dyDescent="0.2">
      <c r="A4" s="6" t="s">
        <v>5</v>
      </c>
      <c r="C4" s="137" t="s">
        <v>6</v>
      </c>
      <c r="D4" s="8" t="s">
        <v>6</v>
      </c>
    </row>
    <row r="5" spans="1:6" x14ac:dyDescent="0.2">
      <c r="A5" s="9" t="s">
        <v>7</v>
      </c>
      <c r="B5"/>
      <c r="C5" s="27">
        <v>8</v>
      </c>
      <c r="D5" t="s">
        <v>8</v>
      </c>
    </row>
    <row r="6" spans="1:6" x14ac:dyDescent="0.2">
      <c r="A6" s="6" t="s">
        <v>9</v>
      </c>
    </row>
    <row r="7" spans="1:6" x14ac:dyDescent="0.2">
      <c r="A7" s="1" t="s">
        <v>10</v>
      </c>
      <c r="C7" s="1">
        <v>48500.277999999998</v>
      </c>
      <c r="D7" s="10" t="s">
        <v>11</v>
      </c>
    </row>
    <row r="8" spans="1:6" x14ac:dyDescent="0.2">
      <c r="A8" s="1" t="s">
        <v>12</v>
      </c>
      <c r="C8" s="1">
        <v>0.29676449999999999</v>
      </c>
      <c r="D8" s="11">
        <v>5330</v>
      </c>
    </row>
    <row r="9" spans="1:6" x14ac:dyDescent="0.2">
      <c r="E9"/>
    </row>
    <row r="10" spans="1:6" x14ac:dyDescent="0.2">
      <c r="A10"/>
      <c r="B10"/>
      <c r="C10" s="16" t="s">
        <v>15</v>
      </c>
      <c r="D10" s="16" t="s">
        <v>16</v>
      </c>
      <c r="E10"/>
    </row>
    <row r="11" spans="1:6" x14ac:dyDescent="0.2">
      <c r="A11" t="s">
        <v>17</v>
      </c>
      <c r="B11"/>
      <c r="C11">
        <f>INTERCEPT(G28:G991,F28:F991)</f>
        <v>-6.2644527463836974E-2</v>
      </c>
      <c r="D11" s="19">
        <f>E11*F11</f>
        <v>9.9999999999999995E-7</v>
      </c>
      <c r="E11" s="20">
        <v>1</v>
      </c>
      <c r="F11" s="5">
        <v>9.9999999999999995E-7</v>
      </c>
    </row>
    <row r="12" spans="1:6" x14ac:dyDescent="0.2">
      <c r="A12" t="s">
        <v>18</v>
      </c>
      <c r="B12"/>
      <c r="C12">
        <f>SLOPE(G28:G991,F28:F991)</f>
        <v>3.8848811783427324E-6</v>
      </c>
      <c r="D12" s="19">
        <f>E12*F12</f>
        <v>9.9999999999999995E-8</v>
      </c>
      <c r="E12" s="21">
        <v>1</v>
      </c>
      <c r="F12" s="5">
        <v>9.9999999999999995E-8</v>
      </c>
    </row>
    <row r="13" spans="1:6" x14ac:dyDescent="0.2">
      <c r="A13" t="s">
        <v>19</v>
      </c>
      <c r="B13"/>
      <c r="C13" s="39" t="s">
        <v>20</v>
      </c>
      <c r="D13" s="19">
        <f>E13*F13</f>
        <v>9.9999999999999998E-13</v>
      </c>
      <c r="E13" s="22">
        <v>1</v>
      </c>
      <c r="F13" s="5">
        <v>9.9999999999999998E-13</v>
      </c>
    </row>
    <row r="14" spans="1:6" x14ac:dyDescent="0.2">
      <c r="A14"/>
      <c r="B14"/>
      <c r="C14"/>
      <c r="D14"/>
      <c r="E14">
        <f>SUM(R28:R38)</f>
        <v>4.639866503768367E-4</v>
      </c>
    </row>
    <row r="15" spans="1:6" x14ac:dyDescent="0.2">
      <c r="A15" s="25" t="s">
        <v>21</v>
      </c>
      <c r="B15"/>
      <c r="C15" s="138">
        <f>(C7+C11)+(C8+C12)*INT(MAX(F21:F3526))</f>
        <v>55607.52140499188</v>
      </c>
      <c r="D15" s="26" t="s">
        <v>24</v>
      </c>
      <c r="E15" s="139">
        <f ca="1">TODAY()+15018.5-B5/24</f>
        <v>60374.5</v>
      </c>
    </row>
    <row r="16" spans="1:6" x14ac:dyDescent="0.2">
      <c r="A16" s="25" t="s">
        <v>23</v>
      </c>
      <c r="B16"/>
      <c r="C16" s="138">
        <f>+C8+C12</f>
        <v>0.29676838488117835</v>
      </c>
      <c r="D16" s="26" t="s">
        <v>28</v>
      </c>
      <c r="E16" s="28">
        <f ca="1">ROUND(2*(E15-C15)/C16,0)/2+1</f>
        <v>16064</v>
      </c>
    </row>
    <row r="17" spans="1:18" x14ac:dyDescent="0.2">
      <c r="A17" s="26" t="s">
        <v>25</v>
      </c>
      <c r="B17"/>
      <c r="C17">
        <f>COUNT(C21:C2184)</f>
        <v>25</v>
      </c>
      <c r="D17" s="26" t="s">
        <v>30</v>
      </c>
      <c r="E17" s="34">
        <f ca="1">+C15+C16*E16-15018.5-C5/24</f>
        <v>45355.975406389793</v>
      </c>
    </row>
    <row r="18" spans="1:18" x14ac:dyDescent="0.2">
      <c r="A18" s="25" t="s">
        <v>375</v>
      </c>
      <c r="B18"/>
      <c r="C18" s="140">
        <f>+C15</f>
        <v>55607.52140499188</v>
      </c>
      <c r="D18" s="141">
        <f>+C16</f>
        <v>0.29676838488117835</v>
      </c>
      <c r="E18" s="142" t="s">
        <v>376</v>
      </c>
    </row>
    <row r="19" spans="1:18" x14ac:dyDescent="0.2">
      <c r="A19" s="1">
        <f>COUNT(C21:C586)</f>
        <v>25</v>
      </c>
    </row>
    <row r="20" spans="1:18" x14ac:dyDescent="0.2">
      <c r="A20" s="16" t="s">
        <v>31</v>
      </c>
      <c r="B20" s="16" t="s">
        <v>32</v>
      </c>
      <c r="C20" s="16" t="s">
        <v>33</v>
      </c>
      <c r="D20" s="16" t="s">
        <v>34</v>
      </c>
      <c r="E20" s="16" t="s">
        <v>35</v>
      </c>
      <c r="F20" s="16" t="s">
        <v>1</v>
      </c>
      <c r="G20" s="16" t="s">
        <v>36</v>
      </c>
      <c r="H20" s="4" t="s">
        <v>50</v>
      </c>
      <c r="I20" s="35" t="s">
        <v>327</v>
      </c>
      <c r="J20" s="4" t="s">
        <v>339</v>
      </c>
      <c r="K20" s="4" t="s">
        <v>11</v>
      </c>
      <c r="L20" s="4" t="s">
        <v>346</v>
      </c>
      <c r="M20" s="4" t="s">
        <v>377</v>
      </c>
      <c r="N20" s="4" t="s">
        <v>43</v>
      </c>
      <c r="O20" s="4" t="s">
        <v>44</v>
      </c>
      <c r="P20" s="4" t="s">
        <v>2</v>
      </c>
      <c r="Q20" s="16" t="s">
        <v>45</v>
      </c>
    </row>
    <row r="21" spans="1:18" x14ac:dyDescent="0.2">
      <c r="A21" s="1" t="s">
        <v>50</v>
      </c>
      <c r="B21" s="39" t="s">
        <v>51</v>
      </c>
      <c r="C21" s="2">
        <v>48500.277999999998</v>
      </c>
      <c r="D21" s="2" t="s">
        <v>20</v>
      </c>
      <c r="E21" s="1">
        <f t="shared" ref="E21:E45" si="0">+(C21-C$7)/C$8</f>
        <v>0</v>
      </c>
      <c r="F21" s="1">
        <f t="shared" ref="F21:F45" si="1">ROUND(2*E21,0)/2</f>
        <v>0</v>
      </c>
      <c r="G21" s="1">
        <v>0</v>
      </c>
      <c r="H21" s="10">
        <v>0</v>
      </c>
      <c r="Q21" s="40">
        <f t="shared" ref="Q21:Q45" si="2">+C21-15018.5</f>
        <v>33481.777999999998</v>
      </c>
    </row>
    <row r="22" spans="1:18" x14ac:dyDescent="0.2">
      <c r="A22" s="1" t="s">
        <v>52</v>
      </c>
      <c r="B22" s="39"/>
      <c r="C22" s="41">
        <v>52001.505599999997</v>
      </c>
      <c r="D22" s="2">
        <v>2.0000000000000001E-4</v>
      </c>
      <c r="E22" s="1">
        <f t="shared" si="0"/>
        <v>11798.000097720578</v>
      </c>
      <c r="F22" s="1">
        <f t="shared" si="1"/>
        <v>11798</v>
      </c>
      <c r="G22" s="1">
        <f t="shared" ref="G22:G45" si="3">+C22-(C$7+F22*C$8)</f>
        <v>2.8999995265621692E-5</v>
      </c>
      <c r="I22" s="1">
        <f>G22</f>
        <v>2.8999995265621692E-5</v>
      </c>
      <c r="Q22" s="40">
        <f t="shared" si="2"/>
        <v>36983.005599999997</v>
      </c>
    </row>
    <row r="23" spans="1:18" x14ac:dyDescent="0.2">
      <c r="A23" s="1" t="s">
        <v>52</v>
      </c>
      <c r="B23" s="39"/>
      <c r="C23" s="41">
        <v>52052.400300000001</v>
      </c>
      <c r="D23" s="2">
        <v>2.9999999999999997E-4</v>
      </c>
      <c r="E23" s="1">
        <f t="shared" si="0"/>
        <v>11969.498710256796</v>
      </c>
      <c r="F23" s="1">
        <f t="shared" si="1"/>
        <v>11969.5</v>
      </c>
      <c r="G23" s="1">
        <f t="shared" si="3"/>
        <v>-3.827499967883341E-4</v>
      </c>
      <c r="I23" s="1">
        <f>G23</f>
        <v>-3.827499967883341E-4</v>
      </c>
      <c r="Q23" s="40">
        <f t="shared" si="2"/>
        <v>37033.900300000001</v>
      </c>
    </row>
    <row r="24" spans="1:18" s="43" customFormat="1" x14ac:dyDescent="0.2">
      <c r="A24" s="43" t="s">
        <v>50</v>
      </c>
      <c r="B24" s="44" t="s">
        <v>53</v>
      </c>
      <c r="C24" s="45">
        <v>52130.4683</v>
      </c>
      <c r="D24" s="45">
        <v>4.0000000000000002E-4</v>
      </c>
      <c r="E24" s="43">
        <f t="shared" si="0"/>
        <v>12232.562520112757</v>
      </c>
      <c r="F24" s="43">
        <f t="shared" si="1"/>
        <v>12232.5</v>
      </c>
      <c r="G24" s="43">
        <f t="shared" si="3"/>
        <v>1.855375000013737E-2</v>
      </c>
      <c r="H24" s="43">
        <f>+G24</f>
        <v>1.855375000013737E-2</v>
      </c>
      <c r="Q24" s="46">
        <f t="shared" si="2"/>
        <v>37111.9683</v>
      </c>
    </row>
    <row r="25" spans="1:18" s="43" customFormat="1" x14ac:dyDescent="0.2">
      <c r="A25" s="43" t="s">
        <v>50</v>
      </c>
      <c r="B25" s="44" t="s">
        <v>53</v>
      </c>
      <c r="C25" s="45">
        <v>52133.436000000002</v>
      </c>
      <c r="D25" s="45">
        <v>8.9999999999999998E-4</v>
      </c>
      <c r="E25" s="43">
        <f t="shared" si="0"/>
        <v>12242.562705444901</v>
      </c>
      <c r="F25" s="43">
        <f t="shared" si="1"/>
        <v>12242.5</v>
      </c>
      <c r="G25" s="43">
        <f t="shared" si="3"/>
        <v>1.8608750004204921E-2</v>
      </c>
      <c r="H25" s="43">
        <f>+G25</f>
        <v>1.8608750004204921E-2</v>
      </c>
      <c r="Q25" s="46">
        <f t="shared" si="2"/>
        <v>37114.936000000002</v>
      </c>
    </row>
    <row r="26" spans="1:18" s="43" customFormat="1" x14ac:dyDescent="0.2">
      <c r="A26" s="43" t="s">
        <v>50</v>
      </c>
      <c r="B26" s="44" t="s">
        <v>51</v>
      </c>
      <c r="C26" s="45">
        <v>52441.611199999999</v>
      </c>
      <c r="D26" s="45">
        <v>8.0000000000000004E-4</v>
      </c>
      <c r="E26" s="43">
        <f t="shared" si="0"/>
        <v>13281.013059176556</v>
      </c>
      <c r="F26" s="43">
        <f t="shared" si="1"/>
        <v>13281</v>
      </c>
      <c r="G26" s="43">
        <f t="shared" si="3"/>
        <v>3.8754999986849725E-3</v>
      </c>
      <c r="H26" s="43">
        <f>+G26</f>
        <v>3.8754999986849725E-3</v>
      </c>
      <c r="Q26" s="46">
        <f t="shared" si="2"/>
        <v>37423.111199999999</v>
      </c>
    </row>
    <row r="27" spans="1:18" s="43" customFormat="1" x14ac:dyDescent="0.2">
      <c r="A27" s="43" t="s">
        <v>50</v>
      </c>
      <c r="B27" s="44" t="s">
        <v>53</v>
      </c>
      <c r="C27" s="45">
        <v>52476.486599999997</v>
      </c>
      <c r="D27" s="45">
        <v>5.0000000000000001E-4</v>
      </c>
      <c r="E27" s="43">
        <f t="shared" si="0"/>
        <v>13398.531832479957</v>
      </c>
      <c r="F27" s="43">
        <f t="shared" si="1"/>
        <v>13398.5</v>
      </c>
      <c r="G27" s="43">
        <f t="shared" si="3"/>
        <v>9.4467499948223121E-3</v>
      </c>
      <c r="H27" s="43">
        <f>+G27</f>
        <v>9.4467499948223121E-3</v>
      </c>
      <c r="Q27" s="46">
        <f t="shared" si="2"/>
        <v>37457.986599999997</v>
      </c>
    </row>
    <row r="28" spans="1:18" s="43" customFormat="1" x14ac:dyDescent="0.2">
      <c r="A28" s="45" t="s">
        <v>54</v>
      </c>
      <c r="B28" s="44" t="s">
        <v>51</v>
      </c>
      <c r="C28" s="45">
        <v>52723.525099999999</v>
      </c>
      <c r="D28" s="45">
        <v>2.0000000000000001E-4</v>
      </c>
      <c r="E28" s="43">
        <f t="shared" si="0"/>
        <v>14230.971359444949</v>
      </c>
      <c r="F28" s="43">
        <f t="shared" si="1"/>
        <v>14231</v>
      </c>
      <c r="G28" s="43">
        <f t="shared" si="3"/>
        <v>-8.4994999997434206E-3</v>
      </c>
      <c r="K28" s="43">
        <f t="shared" ref="K28:K33" si="4">+G28</f>
        <v>-8.4994999997434206E-3</v>
      </c>
      <c r="O28" s="43">
        <f t="shared" ref="O28:O45" si="5">+C$11+C$12*$F28</f>
        <v>-7.3587834148415507E-3</v>
      </c>
      <c r="P28" s="42">
        <f t="shared" ref="P28:P45" si="6">D$11+D$12*F28+D$13*F28^2</f>
        <v>1.6266213609999998E-3</v>
      </c>
      <c r="Q28" s="46">
        <f t="shared" si="2"/>
        <v>37705.025099999999</v>
      </c>
      <c r="R28" s="43">
        <f t="shared" ref="R28:R45" si="7">+(P28-G28)^2</f>
        <v>1.0253833381250417E-4</v>
      </c>
    </row>
    <row r="29" spans="1:18" s="43" customFormat="1" x14ac:dyDescent="0.2">
      <c r="A29" s="49" t="s">
        <v>55</v>
      </c>
      <c r="B29" s="50" t="s">
        <v>51</v>
      </c>
      <c r="C29" s="49">
        <v>52745.486700000001</v>
      </c>
      <c r="D29" s="49">
        <v>1E-4</v>
      </c>
      <c r="E29" s="43">
        <f t="shared" si="0"/>
        <v>14304.974820101472</v>
      </c>
      <c r="F29" s="43">
        <f t="shared" si="1"/>
        <v>14305</v>
      </c>
      <c r="G29" s="43">
        <f t="shared" si="3"/>
        <v>-7.4724999940372072E-3</v>
      </c>
      <c r="K29" s="43">
        <f t="shared" si="4"/>
        <v>-7.4724999940372072E-3</v>
      </c>
      <c r="O29" s="43">
        <f t="shared" si="5"/>
        <v>-7.0713022076441881E-3</v>
      </c>
      <c r="P29" s="42">
        <f t="shared" si="6"/>
        <v>1.6361330249999998E-3</v>
      </c>
      <c r="Q29" s="46">
        <f t="shared" si="2"/>
        <v>37726.986700000001</v>
      </c>
      <c r="R29" s="43">
        <f t="shared" si="7"/>
        <v>8.2967195475494874E-5</v>
      </c>
    </row>
    <row r="30" spans="1:18" s="43" customFormat="1" x14ac:dyDescent="0.2">
      <c r="A30" s="49" t="s">
        <v>55</v>
      </c>
      <c r="B30" s="50" t="s">
        <v>53</v>
      </c>
      <c r="C30" s="49">
        <v>52746.530599999998</v>
      </c>
      <c r="D30" s="49">
        <v>2.0000000000000001E-4</v>
      </c>
      <c r="E30" s="43">
        <f t="shared" si="0"/>
        <v>14308.492424127549</v>
      </c>
      <c r="F30" s="43">
        <f t="shared" si="1"/>
        <v>14308.5</v>
      </c>
      <c r="G30" s="43">
        <f t="shared" si="3"/>
        <v>-2.2482499989564531E-3</v>
      </c>
      <c r="K30" s="43">
        <f t="shared" si="4"/>
        <v>-2.2482499989564531E-3</v>
      </c>
      <c r="O30" s="43">
        <f t="shared" si="5"/>
        <v>-7.0577051235199903E-3</v>
      </c>
      <c r="P30" s="42">
        <f t="shared" si="6"/>
        <v>1.6365831722499999E-3</v>
      </c>
      <c r="Q30" s="46">
        <f t="shared" si="2"/>
        <v>37728.030599999998</v>
      </c>
      <c r="R30" s="43">
        <f t="shared" si="7"/>
        <v>1.5091928768105985E-5</v>
      </c>
    </row>
    <row r="31" spans="1:18" s="43" customFormat="1" x14ac:dyDescent="0.2">
      <c r="A31" s="49" t="s">
        <v>55</v>
      </c>
      <c r="B31" s="50" t="s">
        <v>51</v>
      </c>
      <c r="C31" s="49">
        <v>52764.480799999998</v>
      </c>
      <c r="D31" s="49">
        <v>2.0000000000000001E-4</v>
      </c>
      <c r="E31" s="43">
        <f t="shared" si="0"/>
        <v>14368.978769360889</v>
      </c>
      <c r="F31" s="43">
        <f t="shared" si="1"/>
        <v>14369</v>
      </c>
      <c r="G31" s="43">
        <f t="shared" si="3"/>
        <v>-6.3005000047269277E-3</v>
      </c>
      <c r="K31" s="43">
        <f t="shared" si="4"/>
        <v>-6.3005000047269277E-3</v>
      </c>
      <c r="O31" s="43">
        <f t="shared" si="5"/>
        <v>-6.8226698122302518E-3</v>
      </c>
      <c r="P31" s="42">
        <f t="shared" si="6"/>
        <v>1.6443681609999998E-3</v>
      </c>
      <c r="Q31" s="46">
        <f t="shared" si="2"/>
        <v>37745.980799999998</v>
      </c>
      <c r="R31" s="43">
        <f t="shared" si="7"/>
        <v>6.3120930170781157E-5</v>
      </c>
    </row>
    <row r="32" spans="1:18" s="43" customFormat="1" x14ac:dyDescent="0.2">
      <c r="A32" s="49" t="s">
        <v>55</v>
      </c>
      <c r="B32" s="50" t="s">
        <v>53</v>
      </c>
      <c r="C32" s="49">
        <v>52765.521200000003</v>
      </c>
      <c r="D32" s="49">
        <v>1E-4</v>
      </c>
      <c r="E32" s="43">
        <f t="shared" si="0"/>
        <v>14372.484579523511</v>
      </c>
      <c r="F32" s="43">
        <f t="shared" si="1"/>
        <v>14372.5</v>
      </c>
      <c r="G32" s="43">
        <f t="shared" si="3"/>
        <v>-4.5762499939883128E-3</v>
      </c>
      <c r="K32" s="43">
        <f t="shared" si="4"/>
        <v>-4.5762499939883128E-3</v>
      </c>
      <c r="O32" s="43">
        <f t="shared" si="5"/>
        <v>-6.809072728106054E-3</v>
      </c>
      <c r="P32" s="42">
        <f t="shared" si="6"/>
        <v>1.6448187562499998E-3</v>
      </c>
      <c r="Q32" s="46">
        <f t="shared" si="2"/>
        <v>37747.021200000003</v>
      </c>
      <c r="R32" s="43">
        <f t="shared" si="7"/>
        <v>3.8701696395191676E-5</v>
      </c>
    </row>
    <row r="33" spans="1:18" s="43" customFormat="1" x14ac:dyDescent="0.2">
      <c r="A33" s="49" t="s">
        <v>55</v>
      </c>
      <c r="B33" s="50" t="s">
        <v>53</v>
      </c>
      <c r="C33" s="49">
        <v>52766.4107</v>
      </c>
      <c r="D33" s="49">
        <v>1E-4</v>
      </c>
      <c r="E33" s="43">
        <f t="shared" si="0"/>
        <v>14375.481905686165</v>
      </c>
      <c r="F33" s="43">
        <f t="shared" si="1"/>
        <v>14375.5</v>
      </c>
      <c r="G33" s="43">
        <f t="shared" si="3"/>
        <v>-5.3697499970439821E-3</v>
      </c>
      <c r="K33" s="43">
        <f t="shared" si="4"/>
        <v>-5.3697499970439821E-3</v>
      </c>
      <c r="O33" s="43">
        <f t="shared" si="5"/>
        <v>-6.7974180845710233E-3</v>
      </c>
      <c r="P33" s="42">
        <f t="shared" si="6"/>
        <v>1.6452050002499997E-3</v>
      </c>
      <c r="Q33" s="46">
        <f t="shared" si="2"/>
        <v>37747.9107</v>
      </c>
      <c r="R33" s="43">
        <f t="shared" si="7"/>
        <v>4.9209593614059813E-5</v>
      </c>
    </row>
    <row r="34" spans="1:18" s="43" customFormat="1" x14ac:dyDescent="0.2">
      <c r="A34" s="49" t="s">
        <v>56</v>
      </c>
      <c r="B34" s="44" t="s">
        <v>53</v>
      </c>
      <c r="C34" s="45">
        <v>53094.337500000001</v>
      </c>
      <c r="D34" s="45">
        <v>1.8E-3</v>
      </c>
      <c r="E34" s="43">
        <f t="shared" si="0"/>
        <v>15480.488737702803</v>
      </c>
      <c r="F34" s="43">
        <f t="shared" si="1"/>
        <v>15480.5</v>
      </c>
      <c r="G34" s="43">
        <f t="shared" si="3"/>
        <v>-3.3422499982407317E-3</v>
      </c>
      <c r="J34" s="43">
        <f>+G34</f>
        <v>-3.3422499982407317E-3</v>
      </c>
      <c r="O34" s="43">
        <f t="shared" si="5"/>
        <v>-2.5046243825023046E-3</v>
      </c>
      <c r="P34" s="42">
        <f t="shared" si="6"/>
        <v>1.7886958802499999E-3</v>
      </c>
      <c r="Q34" s="46">
        <f t="shared" si="2"/>
        <v>38075.837500000001</v>
      </c>
      <c r="R34" s="43">
        <f t="shared" si="7"/>
        <v>2.6326605608001022E-5</v>
      </c>
    </row>
    <row r="35" spans="1:18" s="43" customFormat="1" x14ac:dyDescent="0.2">
      <c r="A35" s="51" t="s">
        <v>57</v>
      </c>
      <c r="B35" s="52" t="s">
        <v>51</v>
      </c>
      <c r="C35" s="53">
        <v>53100.719400000002</v>
      </c>
      <c r="D35" s="51">
        <v>2.9999999999999997E-4</v>
      </c>
      <c r="E35" s="43">
        <f t="shared" si="0"/>
        <v>15501.993668380159</v>
      </c>
      <c r="F35" s="43">
        <f t="shared" si="1"/>
        <v>15502</v>
      </c>
      <c r="G35" s="43">
        <f t="shared" si="3"/>
        <v>-1.8789999958244152E-3</v>
      </c>
      <c r="K35" s="43">
        <f>+G35</f>
        <v>-1.8789999958244152E-3</v>
      </c>
      <c r="O35" s="43">
        <f t="shared" si="5"/>
        <v>-2.4210994371679367E-3</v>
      </c>
      <c r="P35" s="42">
        <f t="shared" si="6"/>
        <v>1.7915120039999999E-3</v>
      </c>
      <c r="Q35" s="46">
        <f t="shared" si="2"/>
        <v>38082.219400000002</v>
      </c>
      <c r="R35" s="43">
        <f t="shared" si="7"/>
        <v>1.3472658340855027E-5</v>
      </c>
    </row>
    <row r="36" spans="1:18" s="43" customFormat="1" x14ac:dyDescent="0.2">
      <c r="A36" s="48" t="s">
        <v>58</v>
      </c>
      <c r="B36" s="44" t="s">
        <v>51</v>
      </c>
      <c r="C36" s="45">
        <v>53420.928699999997</v>
      </c>
      <c r="D36" s="45">
        <v>2.0000000000000001E-4</v>
      </c>
      <c r="E36" s="43">
        <f t="shared" si="0"/>
        <v>16580.995031413793</v>
      </c>
      <c r="F36" s="43">
        <f t="shared" si="1"/>
        <v>16581</v>
      </c>
      <c r="G36" s="43">
        <f t="shared" si="3"/>
        <v>-1.4745000007678755E-3</v>
      </c>
      <c r="K36" s="43">
        <f>+G36</f>
        <v>-1.4745000007678755E-3</v>
      </c>
      <c r="O36" s="43">
        <f t="shared" si="5"/>
        <v>1.7706873542638751E-3</v>
      </c>
      <c r="P36" s="42">
        <f t="shared" si="6"/>
        <v>1.934029561E-3</v>
      </c>
      <c r="Q36" s="46">
        <f t="shared" si="2"/>
        <v>38402.428699999997</v>
      </c>
      <c r="R36" s="43">
        <f t="shared" si="7"/>
        <v>1.1618073773445507E-5</v>
      </c>
    </row>
    <row r="37" spans="1:18" s="43" customFormat="1" x14ac:dyDescent="0.2">
      <c r="A37" s="45" t="s">
        <v>61</v>
      </c>
      <c r="B37" s="44" t="s">
        <v>51</v>
      </c>
      <c r="C37" s="45">
        <v>53840.857000000004</v>
      </c>
      <c r="D37" s="45">
        <v>4.0000000000000002E-4</v>
      </c>
      <c r="E37" s="43">
        <f t="shared" si="0"/>
        <v>17996.017043817592</v>
      </c>
      <c r="F37" s="43">
        <f t="shared" si="1"/>
        <v>17996</v>
      </c>
      <c r="G37" s="43">
        <f t="shared" si="3"/>
        <v>5.0580000024638139E-3</v>
      </c>
      <c r="K37" s="43">
        <f>+G37</f>
        <v>5.0580000024638139E-3</v>
      </c>
      <c r="O37" s="43">
        <f t="shared" si="5"/>
        <v>7.2677942216188424E-3</v>
      </c>
      <c r="P37" s="42">
        <f t="shared" si="6"/>
        <v>2.1244560159999998E-3</v>
      </c>
      <c r="Q37" s="46">
        <f t="shared" si="2"/>
        <v>38822.357000000004</v>
      </c>
      <c r="R37" s="43">
        <f t="shared" si="7"/>
        <v>8.6056803205180058E-6</v>
      </c>
    </row>
    <row r="38" spans="1:18" s="43" customFormat="1" x14ac:dyDescent="0.2">
      <c r="A38" s="56" t="s">
        <v>62</v>
      </c>
      <c r="B38" s="44"/>
      <c r="C38" s="49">
        <v>54148.012699999999</v>
      </c>
      <c r="D38" s="45">
        <v>2.0000000000000001E-4</v>
      </c>
      <c r="E38" s="43">
        <f t="shared" si="0"/>
        <v>19031.032013600012</v>
      </c>
      <c r="F38" s="43">
        <f t="shared" si="1"/>
        <v>19031</v>
      </c>
      <c r="G38" s="43">
        <f t="shared" si="3"/>
        <v>9.500500003923662E-3</v>
      </c>
      <c r="L38" s="43">
        <f>+G38</f>
        <v>9.500500003923662E-3</v>
      </c>
      <c r="O38" s="43">
        <f t="shared" si="5"/>
        <v>1.128864624120357E-2</v>
      </c>
      <c r="P38" s="42">
        <f t="shared" si="6"/>
        <v>2.2662789610000001E-3</v>
      </c>
      <c r="Q38" s="46">
        <f t="shared" si="2"/>
        <v>39129.512699999999</v>
      </c>
      <c r="R38" s="43">
        <f t="shared" si="7"/>
        <v>5.2333954097879514E-5</v>
      </c>
    </row>
    <row r="39" spans="1:18" s="43" customFormat="1" x14ac:dyDescent="0.2">
      <c r="A39" s="143" t="s">
        <v>63</v>
      </c>
      <c r="B39" s="144" t="s">
        <v>51</v>
      </c>
      <c r="C39" s="143">
        <v>54234.373899999999</v>
      </c>
      <c r="D39" s="143">
        <v>4.0000000000000002E-4</v>
      </c>
      <c r="E39" s="43">
        <f t="shared" si="0"/>
        <v>19322.041214498367</v>
      </c>
      <c r="F39" s="43">
        <f t="shared" si="1"/>
        <v>19322</v>
      </c>
      <c r="G39" s="43">
        <f t="shared" si="3"/>
        <v>1.2231000000610948E-2</v>
      </c>
      <c r="K39" s="43">
        <f t="shared" ref="K39:K45" si="8">+G39</f>
        <v>1.2231000000610948E-2</v>
      </c>
      <c r="O39" s="43">
        <f t="shared" si="5"/>
        <v>1.2419146664101308E-2</v>
      </c>
      <c r="P39" s="42">
        <f t="shared" si="6"/>
        <v>2.3065396840000001E-3</v>
      </c>
      <c r="Q39" s="46">
        <f t="shared" si="2"/>
        <v>39215.873899999999</v>
      </c>
      <c r="R39" s="43">
        <f t="shared" si="7"/>
        <v>9.8494912575985464E-5</v>
      </c>
    </row>
    <row r="40" spans="1:18" s="43" customFormat="1" x14ac:dyDescent="0.2">
      <c r="A40" s="143" t="s">
        <v>63</v>
      </c>
      <c r="B40" s="144" t="s">
        <v>53</v>
      </c>
      <c r="C40" s="143">
        <v>54234.515200000002</v>
      </c>
      <c r="D40" s="143">
        <v>2.9999999999999997E-4</v>
      </c>
      <c r="E40" s="43">
        <f t="shared" si="0"/>
        <v>19322.517349615617</v>
      </c>
      <c r="F40" s="43">
        <f t="shared" si="1"/>
        <v>19322.5</v>
      </c>
      <c r="G40" s="43">
        <f t="shared" si="3"/>
        <v>5.1487500022631139E-3</v>
      </c>
      <c r="K40" s="43">
        <f t="shared" si="8"/>
        <v>5.1487500022631139E-3</v>
      </c>
      <c r="O40" s="43">
        <f t="shared" si="5"/>
        <v>1.2421089104690475E-2</v>
      </c>
      <c r="P40" s="42">
        <f t="shared" si="6"/>
        <v>2.3066090062499999E-3</v>
      </c>
      <c r="Q40" s="46">
        <f t="shared" si="2"/>
        <v>39216.015200000002</v>
      </c>
      <c r="R40" s="43">
        <f t="shared" si="7"/>
        <v>8.0777654412184154E-6</v>
      </c>
    </row>
    <row r="41" spans="1:18" x14ac:dyDescent="0.2">
      <c r="A41" s="143" t="s">
        <v>65</v>
      </c>
      <c r="B41" s="144" t="s">
        <v>51</v>
      </c>
      <c r="C41" s="143">
        <v>54554.593999999997</v>
      </c>
      <c r="D41" s="143">
        <v>1E-4</v>
      </c>
      <c r="E41" s="43">
        <f t="shared" si="0"/>
        <v>20401.07897002505</v>
      </c>
      <c r="F41" s="43">
        <f t="shared" si="1"/>
        <v>20401</v>
      </c>
      <c r="G41" s="43">
        <f t="shared" si="3"/>
        <v>2.3435499999322928E-2</v>
      </c>
      <c r="H41" s="43"/>
      <c r="I41" s="43"/>
      <c r="J41" s="43"/>
      <c r="K41" s="43">
        <f t="shared" si="8"/>
        <v>2.3435499999322928E-2</v>
      </c>
      <c r="L41" s="43"/>
      <c r="M41" s="43"/>
      <c r="N41" s="43"/>
      <c r="O41" s="43">
        <f t="shared" si="5"/>
        <v>1.6610933455533106E-2</v>
      </c>
      <c r="P41" s="42">
        <f t="shared" si="6"/>
        <v>2.4573008010000002E-3</v>
      </c>
      <c r="Q41" s="46">
        <f t="shared" si="2"/>
        <v>39536.093999999997</v>
      </c>
      <c r="R41" s="43">
        <f t="shared" si="7"/>
        <v>4.4008484160451669E-4</v>
      </c>
    </row>
    <row r="42" spans="1:18" x14ac:dyDescent="0.2">
      <c r="A42" s="143" t="s">
        <v>65</v>
      </c>
      <c r="B42" s="144" t="s">
        <v>53</v>
      </c>
      <c r="C42" s="143">
        <v>54594.499600000003</v>
      </c>
      <c r="D42" s="143">
        <v>1E-4</v>
      </c>
      <c r="E42" s="43">
        <f t="shared" si="0"/>
        <v>20535.547883928182</v>
      </c>
      <c r="F42" s="43">
        <f t="shared" si="1"/>
        <v>20535.5</v>
      </c>
      <c r="G42" s="43">
        <f t="shared" si="3"/>
        <v>1.4210250003088731E-2</v>
      </c>
      <c r="H42" s="43"/>
      <c r="I42" s="43"/>
      <c r="J42" s="43"/>
      <c r="K42" s="43">
        <f t="shared" si="8"/>
        <v>1.4210250003088731E-2</v>
      </c>
      <c r="L42" s="43"/>
      <c r="M42" s="43"/>
      <c r="N42" s="43"/>
      <c r="O42" s="43">
        <f t="shared" si="5"/>
        <v>1.7133449974020207E-2</v>
      </c>
      <c r="P42" s="42">
        <f t="shared" si="6"/>
        <v>2.4762567602500001E-3</v>
      </c>
      <c r="Q42" s="46">
        <f t="shared" si="2"/>
        <v>39575.999600000003</v>
      </c>
      <c r="R42" s="43">
        <f t="shared" si="7"/>
        <v>1.3768659742298501E-4</v>
      </c>
    </row>
    <row r="43" spans="1:18" s="43" customFormat="1" x14ac:dyDescent="0.2">
      <c r="A43" s="145" t="s">
        <v>66</v>
      </c>
      <c r="B43" s="146" t="s">
        <v>53</v>
      </c>
      <c r="C43" s="147">
        <v>55008.493000000002</v>
      </c>
      <c r="D43" s="147">
        <v>1.4999999999999999E-2</v>
      </c>
      <c r="E43" s="43">
        <f t="shared" si="0"/>
        <v>21930.571210505314</v>
      </c>
      <c r="F43" s="43">
        <f t="shared" si="1"/>
        <v>21930.5</v>
      </c>
      <c r="G43" s="43">
        <f t="shared" si="3"/>
        <v>2.1132750000106171E-2</v>
      </c>
      <c r="K43" s="43">
        <f t="shared" si="8"/>
        <v>2.1132750000106171E-2</v>
      </c>
      <c r="O43" s="43">
        <f t="shared" si="5"/>
        <v>2.2552859217808321E-2</v>
      </c>
      <c r="P43" s="42">
        <f t="shared" si="6"/>
        <v>2.6749968302500001E-3</v>
      </c>
      <c r="Q43" s="46">
        <f t="shared" si="2"/>
        <v>39989.993000000002</v>
      </c>
      <c r="R43" s="43">
        <f t="shared" si="7"/>
        <v>3.4068865207933553E-4</v>
      </c>
    </row>
    <row r="44" spans="1:18" s="43" customFormat="1" x14ac:dyDescent="0.2">
      <c r="A44" s="148" t="s">
        <v>69</v>
      </c>
      <c r="B44" s="149" t="s">
        <v>53</v>
      </c>
      <c r="C44" s="150">
        <v>55294.5792</v>
      </c>
      <c r="D44" s="150">
        <v>2.9999999999999997E-4</v>
      </c>
      <c r="E44" s="43">
        <f t="shared" si="0"/>
        <v>22894.588806949625</v>
      </c>
      <c r="F44" s="43">
        <f t="shared" si="1"/>
        <v>22894.5</v>
      </c>
      <c r="G44" s="43">
        <f t="shared" si="3"/>
        <v>2.6354749999882188E-2</v>
      </c>
      <c r="K44" s="43">
        <f t="shared" si="8"/>
        <v>2.6354749999882188E-2</v>
      </c>
      <c r="O44" s="43">
        <f t="shared" si="5"/>
        <v>2.6297884673730718E-2</v>
      </c>
      <c r="P44" s="42">
        <f t="shared" si="6"/>
        <v>2.8146081302499997E-3</v>
      </c>
      <c r="Q44" s="46">
        <f t="shared" si="2"/>
        <v>40276.0792</v>
      </c>
      <c r="R44" s="43">
        <f t="shared" si="7"/>
        <v>5.5413827924241036E-4</v>
      </c>
    </row>
    <row r="45" spans="1:18" s="43" customFormat="1" x14ac:dyDescent="0.2">
      <c r="A45" s="148" t="s">
        <v>69</v>
      </c>
      <c r="B45" s="149" t="s">
        <v>53</v>
      </c>
      <c r="C45" s="150">
        <v>55607.674800000001</v>
      </c>
      <c r="D45" s="150">
        <v>5.0000000000000001E-4</v>
      </c>
      <c r="E45" s="43">
        <f t="shared" si="0"/>
        <v>23949.619310935112</v>
      </c>
      <c r="F45" s="43">
        <f t="shared" si="1"/>
        <v>23949.5</v>
      </c>
      <c r="G45" s="43">
        <f t="shared" si="3"/>
        <v>3.5407250004936941E-2</v>
      </c>
      <c r="K45" s="43">
        <f t="shared" si="8"/>
        <v>3.5407250004936941E-2</v>
      </c>
      <c r="O45" s="43">
        <f t="shared" si="5"/>
        <v>3.0396434316882298E-2</v>
      </c>
      <c r="P45" s="42">
        <f t="shared" si="6"/>
        <v>2.96952855025E-3</v>
      </c>
      <c r="Q45" s="46">
        <f t="shared" si="2"/>
        <v>40589.174800000001</v>
      </c>
      <c r="R45" s="43">
        <f t="shared" si="7"/>
        <v>1.0522057731718576E-3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</vt:lpstr>
      <vt:lpstr>Q_fit</vt:lpstr>
      <vt:lpstr>BAV</vt:lpstr>
      <vt:lpstr>O-C_Gateway</vt:lpstr>
      <vt:lpstr>A (old)</vt:lpstr>
      <vt:lpstr>'A (old)'!solver_adj</vt:lpstr>
      <vt:lpstr>Active!solver_adj</vt:lpstr>
      <vt:lpstr>'A (old)'!solver_opt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2024-03-05T07:00:59Z</dcterms:created>
  <dcterms:modified xsi:type="dcterms:W3CDTF">2024-03-05T07:00:59Z</dcterms:modified>
</cp:coreProperties>
</file>