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A7FE578-2E6C-40AC-B41E-59DF42A596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185" i="2" l="1"/>
  <c r="F185" i="2" s="1"/>
  <c r="G185" i="2" s="1"/>
  <c r="K185" i="2" s="1"/>
  <c r="Q185" i="2"/>
  <c r="E188" i="2"/>
  <c r="F188" i="2"/>
  <c r="G188" i="2" s="1"/>
  <c r="K188" i="2" s="1"/>
  <c r="Q188" i="2"/>
  <c r="E184" i="2"/>
  <c r="F184" i="2" s="1"/>
  <c r="G184" i="2" s="1"/>
  <c r="K184" i="2" s="1"/>
  <c r="Q184" i="2"/>
  <c r="E186" i="2"/>
  <c r="F186" i="2" s="1"/>
  <c r="G186" i="2" s="1"/>
  <c r="K186" i="2" s="1"/>
  <c r="Q186" i="2"/>
  <c r="E187" i="2"/>
  <c r="F187" i="2" s="1"/>
  <c r="G187" i="2" s="1"/>
  <c r="K187" i="2" s="1"/>
  <c r="Q187" i="2"/>
  <c r="D9" i="2"/>
  <c r="E9" i="2"/>
  <c r="F16" i="2"/>
  <c r="F17" i="2" s="1"/>
  <c r="C17" i="2"/>
  <c r="E21" i="2"/>
  <c r="F21" i="2" s="1"/>
  <c r="G21" i="2" s="1"/>
  <c r="K21" i="2" s="1"/>
  <c r="Q21" i="2"/>
  <c r="E22" i="2"/>
  <c r="F22" i="2" s="1"/>
  <c r="G22" i="2" s="1"/>
  <c r="K22" i="2" s="1"/>
  <c r="Q22" i="2"/>
  <c r="E23" i="2"/>
  <c r="F23" i="2" s="1"/>
  <c r="G23" i="2" s="1"/>
  <c r="K23" i="2" s="1"/>
  <c r="Q23" i="2"/>
  <c r="E24" i="2"/>
  <c r="F24" i="2" s="1"/>
  <c r="G24" i="2" s="1"/>
  <c r="K24" i="2" s="1"/>
  <c r="Q24" i="2"/>
  <c r="E25" i="2"/>
  <c r="F25" i="2" s="1"/>
  <c r="G25" i="2" s="1"/>
  <c r="K25" i="2" s="1"/>
  <c r="Q25" i="2"/>
  <c r="E26" i="2"/>
  <c r="F26" i="2" s="1"/>
  <c r="G26" i="2" s="1"/>
  <c r="K26" i="2" s="1"/>
  <c r="Q26" i="2"/>
  <c r="E27" i="2"/>
  <c r="F27" i="2"/>
  <c r="G27" i="2" s="1"/>
  <c r="K27" i="2" s="1"/>
  <c r="Q27" i="2"/>
  <c r="E28" i="2"/>
  <c r="F28" i="2" s="1"/>
  <c r="G28" i="2" s="1"/>
  <c r="K28" i="2" s="1"/>
  <c r="Q28" i="2"/>
  <c r="E29" i="2"/>
  <c r="F29" i="2" s="1"/>
  <c r="G29" i="2" s="1"/>
  <c r="K29" i="2" s="1"/>
  <c r="Q29" i="2"/>
  <c r="E30" i="2"/>
  <c r="F30" i="2" s="1"/>
  <c r="G30" i="2" s="1"/>
  <c r="K30" i="2" s="1"/>
  <c r="Q30" i="2"/>
  <c r="E31" i="2"/>
  <c r="F31" i="2"/>
  <c r="G31" i="2" s="1"/>
  <c r="K31" i="2" s="1"/>
  <c r="Q31" i="2"/>
  <c r="E32" i="2"/>
  <c r="E18" i="3" s="1"/>
  <c r="Q32" i="2"/>
  <c r="E33" i="2"/>
  <c r="F33" i="2" s="1"/>
  <c r="G33" i="2" s="1"/>
  <c r="K33" i="2" s="1"/>
  <c r="Q33" i="2"/>
  <c r="E34" i="2"/>
  <c r="F34" i="2" s="1"/>
  <c r="G34" i="2" s="1"/>
  <c r="K34" i="2" s="1"/>
  <c r="Q34" i="2"/>
  <c r="E35" i="2"/>
  <c r="E21" i="3" s="1"/>
  <c r="F35" i="2"/>
  <c r="G35" i="2" s="1"/>
  <c r="K35" i="2" s="1"/>
  <c r="Q35" i="2"/>
  <c r="E36" i="2"/>
  <c r="F36" i="2" s="1"/>
  <c r="G36" i="2" s="1"/>
  <c r="K36" i="2" s="1"/>
  <c r="Q36" i="2"/>
  <c r="E37" i="2"/>
  <c r="F37" i="2" s="1"/>
  <c r="G37" i="2" s="1"/>
  <c r="K37" i="2" s="1"/>
  <c r="Q37" i="2"/>
  <c r="E38" i="2"/>
  <c r="F38" i="2" s="1"/>
  <c r="G38" i="2" s="1"/>
  <c r="K38" i="2" s="1"/>
  <c r="Q38" i="2"/>
  <c r="E39" i="2"/>
  <c r="F39" i="2" s="1"/>
  <c r="G39" i="2" s="1"/>
  <c r="K39" i="2" s="1"/>
  <c r="Q39" i="2"/>
  <c r="E40" i="2"/>
  <c r="F40" i="2" s="1"/>
  <c r="G40" i="2" s="1"/>
  <c r="K40" i="2" s="1"/>
  <c r="Q40" i="2"/>
  <c r="E41" i="2"/>
  <c r="E26" i="3" s="1"/>
  <c r="F41" i="2"/>
  <c r="G41" i="2" s="1"/>
  <c r="K41" i="2" s="1"/>
  <c r="Q41" i="2"/>
  <c r="E42" i="2"/>
  <c r="F42" i="2" s="1"/>
  <c r="G42" i="2" s="1"/>
  <c r="K42" i="2" s="1"/>
  <c r="Q42" i="2"/>
  <c r="E43" i="2"/>
  <c r="F43" i="2" s="1"/>
  <c r="G43" i="2" s="1"/>
  <c r="J43" i="2" s="1"/>
  <c r="Q43" i="2"/>
  <c r="E44" i="2"/>
  <c r="F44" i="2" s="1"/>
  <c r="G44" i="2" s="1"/>
  <c r="K44" i="2" s="1"/>
  <c r="Q44" i="2"/>
  <c r="E45" i="2"/>
  <c r="F45" i="2" s="1"/>
  <c r="G45" i="2" s="1"/>
  <c r="K45" i="2" s="1"/>
  <c r="Q45" i="2"/>
  <c r="E46" i="2"/>
  <c r="F46" i="2" s="1"/>
  <c r="G46" i="2" s="1"/>
  <c r="J46" i="2" s="1"/>
  <c r="Q46" i="2"/>
  <c r="E47" i="2"/>
  <c r="F47" i="2"/>
  <c r="G47" i="2" s="1"/>
  <c r="J47" i="2" s="1"/>
  <c r="Q47" i="2"/>
  <c r="E48" i="2"/>
  <c r="F48" i="2" s="1"/>
  <c r="G48" i="2" s="1"/>
  <c r="J48" i="2" s="1"/>
  <c r="Q48" i="2"/>
  <c r="E49" i="2"/>
  <c r="F49" i="2" s="1"/>
  <c r="G49" i="2" s="1"/>
  <c r="K49" i="2" s="1"/>
  <c r="Q49" i="2"/>
  <c r="E50" i="2"/>
  <c r="F50" i="2" s="1"/>
  <c r="G50" i="2" s="1"/>
  <c r="K50" i="2" s="1"/>
  <c r="Q50" i="2"/>
  <c r="E51" i="2"/>
  <c r="F51" i="2" s="1"/>
  <c r="G51" i="2" s="1"/>
  <c r="K51" i="2" s="1"/>
  <c r="Q51" i="2"/>
  <c r="E52" i="2"/>
  <c r="F52" i="2" s="1"/>
  <c r="G52" i="2" s="1"/>
  <c r="K52" i="2" s="1"/>
  <c r="Q52" i="2"/>
  <c r="E53" i="2"/>
  <c r="F53" i="2" s="1"/>
  <c r="G53" i="2" s="1"/>
  <c r="K53" i="2" s="1"/>
  <c r="Q53" i="2"/>
  <c r="E54" i="2"/>
  <c r="E97" i="3" s="1"/>
  <c r="Q54" i="2"/>
  <c r="E55" i="2"/>
  <c r="F55" i="2"/>
  <c r="G55" i="2" s="1"/>
  <c r="K55" i="2" s="1"/>
  <c r="Q55" i="2"/>
  <c r="E56" i="2"/>
  <c r="F56" i="2" s="1"/>
  <c r="G56" i="2" s="1"/>
  <c r="K56" i="2" s="1"/>
  <c r="Q56" i="2"/>
  <c r="E57" i="2"/>
  <c r="F57" i="2" s="1"/>
  <c r="G57" i="2" s="1"/>
  <c r="K57" i="2" s="1"/>
  <c r="Q57" i="2"/>
  <c r="E58" i="2"/>
  <c r="F58" i="2" s="1"/>
  <c r="G58" i="2" s="1"/>
  <c r="K58" i="2" s="1"/>
  <c r="Q58" i="2"/>
  <c r="E59" i="2"/>
  <c r="F59" i="2"/>
  <c r="G59" i="2" s="1"/>
  <c r="K59" i="2" s="1"/>
  <c r="Q59" i="2"/>
  <c r="E60" i="2"/>
  <c r="F60" i="2" s="1"/>
  <c r="G60" i="2" s="1"/>
  <c r="K60" i="2" s="1"/>
  <c r="Q60" i="2"/>
  <c r="E61" i="2"/>
  <c r="F61" i="2" s="1"/>
  <c r="G61" i="2" s="1"/>
  <c r="J61" i="2" s="1"/>
  <c r="Q61" i="2"/>
  <c r="E62" i="2"/>
  <c r="E34" i="3" s="1"/>
  <c r="Q62" i="2"/>
  <c r="E63" i="2"/>
  <c r="F63" i="2" s="1"/>
  <c r="G63" i="2" s="1"/>
  <c r="J63" i="2" s="1"/>
  <c r="Q63" i="2"/>
  <c r="E64" i="2"/>
  <c r="F64" i="2"/>
  <c r="G64" i="2" s="1"/>
  <c r="J64" i="2" s="1"/>
  <c r="Q64" i="2"/>
  <c r="E65" i="2"/>
  <c r="F65" i="2" s="1"/>
  <c r="G65" i="2" s="1"/>
  <c r="K65" i="2" s="1"/>
  <c r="Q65" i="2"/>
  <c r="E66" i="2"/>
  <c r="F66" i="2" s="1"/>
  <c r="G66" i="2" s="1"/>
  <c r="J66" i="2" s="1"/>
  <c r="Q66" i="2"/>
  <c r="E67" i="2"/>
  <c r="F67" i="2"/>
  <c r="G67" i="2" s="1"/>
  <c r="K67" i="2" s="1"/>
  <c r="Q67" i="2"/>
  <c r="E68" i="2"/>
  <c r="F68" i="2" s="1"/>
  <c r="G68" i="2" s="1"/>
  <c r="K68" i="2" s="1"/>
  <c r="Q68" i="2"/>
  <c r="E69" i="2"/>
  <c r="F69" i="2" s="1"/>
  <c r="G69" i="2" s="1"/>
  <c r="K69" i="2" s="1"/>
  <c r="Q69" i="2"/>
  <c r="E70" i="2"/>
  <c r="E41" i="3" s="1"/>
  <c r="Q70" i="2"/>
  <c r="E71" i="2"/>
  <c r="F71" i="2" s="1"/>
  <c r="G71" i="2" s="1"/>
  <c r="J71" i="2" s="1"/>
  <c r="Q71" i="2"/>
  <c r="E72" i="2"/>
  <c r="F72" i="2" s="1"/>
  <c r="G72" i="2" s="1"/>
  <c r="K72" i="2" s="1"/>
  <c r="Q72" i="2"/>
  <c r="E73" i="2"/>
  <c r="F73" i="2" s="1"/>
  <c r="G73" i="2" s="1"/>
  <c r="J73" i="2" s="1"/>
  <c r="Q73" i="2"/>
  <c r="E74" i="2"/>
  <c r="F74" i="2" s="1"/>
  <c r="G74" i="2" s="1"/>
  <c r="K74" i="2" s="1"/>
  <c r="Q74" i="2"/>
  <c r="E75" i="2"/>
  <c r="F75" i="2" s="1"/>
  <c r="G75" i="2" s="1"/>
  <c r="K75" i="2" s="1"/>
  <c r="Q75" i="2"/>
  <c r="E76" i="2"/>
  <c r="F76" i="2" s="1"/>
  <c r="G76" i="2" s="1"/>
  <c r="J76" i="2" s="1"/>
  <c r="Q76" i="2"/>
  <c r="E77" i="2"/>
  <c r="F77" i="2" s="1"/>
  <c r="G77" i="2" s="1"/>
  <c r="K77" i="2" s="1"/>
  <c r="Q77" i="2"/>
  <c r="E78" i="2"/>
  <c r="E49" i="3" s="1"/>
  <c r="Q78" i="2"/>
  <c r="E79" i="2"/>
  <c r="F79" i="2"/>
  <c r="G79" i="2" s="1"/>
  <c r="J79" i="2" s="1"/>
  <c r="Q79" i="2"/>
  <c r="E80" i="2"/>
  <c r="F80" i="2" s="1"/>
  <c r="G80" i="2" s="1"/>
  <c r="J80" i="2" s="1"/>
  <c r="Q80" i="2"/>
  <c r="E81" i="2"/>
  <c r="F81" i="2" s="1"/>
  <c r="G81" i="2" s="1"/>
  <c r="J81" i="2" s="1"/>
  <c r="Q81" i="2"/>
  <c r="E82" i="2"/>
  <c r="F82" i="2" s="1"/>
  <c r="G82" i="2" s="1"/>
  <c r="J82" i="2" s="1"/>
  <c r="Q82" i="2"/>
  <c r="E83" i="2"/>
  <c r="F83" i="2" s="1"/>
  <c r="G83" i="2" s="1"/>
  <c r="J83" i="2" s="1"/>
  <c r="Q83" i="2"/>
  <c r="E84" i="2"/>
  <c r="F84" i="2" s="1"/>
  <c r="G84" i="2" s="1"/>
  <c r="J84" i="2" s="1"/>
  <c r="Q84" i="2"/>
  <c r="E85" i="2"/>
  <c r="F85" i="2" s="1"/>
  <c r="G85" i="2" s="1"/>
  <c r="J85" i="2" s="1"/>
  <c r="Q85" i="2"/>
  <c r="E86" i="2"/>
  <c r="E57" i="3" s="1"/>
  <c r="Q86" i="2"/>
  <c r="E87" i="2"/>
  <c r="F87" i="2"/>
  <c r="G87" i="2" s="1"/>
  <c r="K87" i="2" s="1"/>
  <c r="Q87" i="2"/>
  <c r="E88" i="2"/>
  <c r="F88" i="2" s="1"/>
  <c r="G88" i="2" s="1"/>
  <c r="K88" i="2" s="1"/>
  <c r="Q88" i="2"/>
  <c r="E89" i="2"/>
  <c r="F89" i="2" s="1"/>
  <c r="G89" i="2" s="1"/>
  <c r="K89" i="2" s="1"/>
  <c r="Q89" i="2"/>
  <c r="E90" i="2"/>
  <c r="F90" i="2" s="1"/>
  <c r="G90" i="2" s="1"/>
  <c r="K90" i="2" s="1"/>
  <c r="Q90" i="2"/>
  <c r="E91" i="2"/>
  <c r="F91" i="2"/>
  <c r="G91" i="2" s="1"/>
  <c r="K91" i="2" s="1"/>
  <c r="Q91" i="2"/>
  <c r="E92" i="2"/>
  <c r="F92" i="2" s="1"/>
  <c r="G92" i="2" s="1"/>
  <c r="J92" i="2" s="1"/>
  <c r="Q92" i="2"/>
  <c r="E93" i="2"/>
  <c r="F93" i="2" s="1"/>
  <c r="G93" i="2" s="1"/>
  <c r="J93" i="2" s="1"/>
  <c r="Q93" i="2"/>
  <c r="E94" i="2"/>
  <c r="E60" i="3" s="1"/>
  <c r="Q94" i="2"/>
  <c r="E95" i="2"/>
  <c r="E61" i="3" s="1"/>
  <c r="Q95" i="2"/>
  <c r="E96" i="2"/>
  <c r="E62" i="3" s="1"/>
  <c r="Q96" i="2"/>
  <c r="E97" i="2"/>
  <c r="F97" i="2" s="1"/>
  <c r="G97" i="2" s="1"/>
  <c r="J97" i="2" s="1"/>
  <c r="Q97" i="2"/>
  <c r="E98" i="2"/>
  <c r="F98" i="2" s="1"/>
  <c r="G98" i="2" s="1"/>
  <c r="K98" i="2" s="1"/>
  <c r="Q98" i="2"/>
  <c r="E99" i="2"/>
  <c r="E65" i="3" s="1"/>
  <c r="Q99" i="2"/>
  <c r="E100" i="2"/>
  <c r="F100" i="2" s="1"/>
  <c r="G100" i="2" s="1"/>
  <c r="J100" i="2" s="1"/>
  <c r="Q100" i="2"/>
  <c r="E101" i="2"/>
  <c r="F101" i="2" s="1"/>
  <c r="G101" i="2" s="1"/>
  <c r="J101" i="2" s="1"/>
  <c r="Q101" i="2"/>
  <c r="E102" i="2"/>
  <c r="F102" i="2" s="1"/>
  <c r="G102" i="2" s="1"/>
  <c r="J102" i="2" s="1"/>
  <c r="Q102" i="2"/>
  <c r="E103" i="2"/>
  <c r="F103" i="2" s="1"/>
  <c r="G103" i="2" s="1"/>
  <c r="J103" i="2" s="1"/>
  <c r="Q103" i="2"/>
  <c r="E104" i="2"/>
  <c r="E70" i="3" s="1"/>
  <c r="Q104" i="2"/>
  <c r="E105" i="2"/>
  <c r="E71" i="3" s="1"/>
  <c r="F105" i="2"/>
  <c r="G105" i="2" s="1"/>
  <c r="J105" i="2" s="1"/>
  <c r="Q105" i="2"/>
  <c r="E106" i="2"/>
  <c r="F106" i="2" s="1"/>
  <c r="G106" i="2" s="1"/>
  <c r="J106" i="2" s="1"/>
  <c r="Q106" i="2"/>
  <c r="E107" i="2"/>
  <c r="F107" i="2" s="1"/>
  <c r="G107" i="2" s="1"/>
  <c r="J107" i="2" s="1"/>
  <c r="Q107" i="2"/>
  <c r="E108" i="2"/>
  <c r="F108" i="2" s="1"/>
  <c r="G108" i="2" s="1"/>
  <c r="J108" i="2" s="1"/>
  <c r="Q108" i="2"/>
  <c r="E109" i="2"/>
  <c r="F109" i="2" s="1"/>
  <c r="G109" i="2" s="1"/>
  <c r="J109" i="2" s="1"/>
  <c r="Q109" i="2"/>
  <c r="E110" i="2"/>
  <c r="F110" i="2" s="1"/>
  <c r="G110" i="2" s="1"/>
  <c r="J110" i="2" s="1"/>
  <c r="Q110" i="2"/>
  <c r="E111" i="2"/>
  <c r="F111" i="2"/>
  <c r="G111" i="2" s="1"/>
  <c r="J111" i="2" s="1"/>
  <c r="Q111" i="2"/>
  <c r="E112" i="2"/>
  <c r="F112" i="2" s="1"/>
  <c r="G112" i="2" s="1"/>
  <c r="J112" i="2" s="1"/>
  <c r="Q112" i="2"/>
  <c r="E113" i="2"/>
  <c r="F113" i="2" s="1"/>
  <c r="G113" i="2" s="1"/>
  <c r="K113" i="2" s="1"/>
  <c r="Q113" i="2"/>
  <c r="E114" i="2"/>
  <c r="F114" i="2" s="1"/>
  <c r="G114" i="2" s="1"/>
  <c r="J114" i="2" s="1"/>
  <c r="Q114" i="2"/>
  <c r="E115" i="2"/>
  <c r="F115" i="2" s="1"/>
  <c r="G115" i="2" s="1"/>
  <c r="K115" i="2" s="1"/>
  <c r="Q115" i="2"/>
  <c r="E116" i="2"/>
  <c r="F116" i="2" s="1"/>
  <c r="G116" i="2" s="1"/>
  <c r="J116" i="2" s="1"/>
  <c r="Q116" i="2"/>
  <c r="E117" i="2"/>
  <c r="F117" i="2" s="1"/>
  <c r="G117" i="2" s="1"/>
  <c r="J117" i="2" s="1"/>
  <c r="Q117" i="2"/>
  <c r="E118" i="2"/>
  <c r="F118" i="2" s="1"/>
  <c r="G118" i="2" s="1"/>
  <c r="K118" i="2" s="1"/>
  <c r="Q118" i="2"/>
  <c r="E119" i="2"/>
  <c r="F119" i="2" s="1"/>
  <c r="G119" i="2" s="1"/>
  <c r="K119" i="2" s="1"/>
  <c r="Q119" i="2"/>
  <c r="E120" i="2"/>
  <c r="F120" i="2" s="1"/>
  <c r="G120" i="2" s="1"/>
  <c r="J120" i="2" s="1"/>
  <c r="Q120" i="2"/>
  <c r="E121" i="2"/>
  <c r="F121" i="2" s="1"/>
  <c r="G121" i="2" s="1"/>
  <c r="J121" i="2" s="1"/>
  <c r="Q121" i="2"/>
  <c r="E122" i="2"/>
  <c r="F122" i="2" s="1"/>
  <c r="G122" i="2" s="1"/>
  <c r="J122" i="2" s="1"/>
  <c r="Q122" i="2"/>
  <c r="E123" i="2"/>
  <c r="F123" i="2" s="1"/>
  <c r="G123" i="2" s="1"/>
  <c r="J123" i="2" s="1"/>
  <c r="Q123" i="2"/>
  <c r="E124" i="2"/>
  <c r="F124" i="2" s="1"/>
  <c r="G124" i="2" s="1"/>
  <c r="J124" i="2" s="1"/>
  <c r="Q124" i="2"/>
  <c r="E125" i="2"/>
  <c r="F125" i="2" s="1"/>
  <c r="G125" i="2" s="1"/>
  <c r="J125" i="2" s="1"/>
  <c r="Q125" i="2"/>
  <c r="E126" i="2"/>
  <c r="E88" i="3" s="1"/>
  <c r="Q126" i="2"/>
  <c r="E127" i="2"/>
  <c r="F127" i="2" s="1"/>
  <c r="G127" i="2" s="1"/>
  <c r="K127" i="2" s="1"/>
  <c r="Q127" i="2"/>
  <c r="E128" i="2"/>
  <c r="F128" i="2" s="1"/>
  <c r="G128" i="2" s="1"/>
  <c r="J128" i="2" s="1"/>
  <c r="Q128" i="2"/>
  <c r="E129" i="2"/>
  <c r="F129" i="2" s="1"/>
  <c r="G129" i="2" s="1"/>
  <c r="J129" i="2" s="1"/>
  <c r="Q129" i="2"/>
  <c r="E130" i="2"/>
  <c r="F130" i="2" s="1"/>
  <c r="G130" i="2" s="1"/>
  <c r="K130" i="2" s="1"/>
  <c r="Q130" i="2"/>
  <c r="E131" i="2"/>
  <c r="F131" i="2" s="1"/>
  <c r="G131" i="2" s="1"/>
  <c r="K131" i="2" s="1"/>
  <c r="Q131" i="2"/>
  <c r="E132" i="2"/>
  <c r="F132" i="2" s="1"/>
  <c r="G132" i="2" s="1"/>
  <c r="K132" i="2" s="1"/>
  <c r="Q132" i="2"/>
  <c r="E133" i="2"/>
  <c r="F133" i="2" s="1"/>
  <c r="G133" i="2" s="1"/>
  <c r="K133" i="2" s="1"/>
  <c r="Q133" i="2"/>
  <c r="E134" i="2"/>
  <c r="F134" i="2" s="1"/>
  <c r="G134" i="2" s="1"/>
  <c r="K134" i="2" s="1"/>
  <c r="Q134" i="2"/>
  <c r="E135" i="2"/>
  <c r="F135" i="2" s="1"/>
  <c r="G135" i="2" s="1"/>
  <c r="K135" i="2" s="1"/>
  <c r="Q135" i="2"/>
  <c r="E136" i="2"/>
  <c r="F136" i="2" s="1"/>
  <c r="G136" i="2" s="1"/>
  <c r="K136" i="2" s="1"/>
  <c r="Q136" i="2"/>
  <c r="E137" i="2"/>
  <c r="F137" i="2" s="1"/>
  <c r="G137" i="2" s="1"/>
  <c r="K137" i="2" s="1"/>
  <c r="Q137" i="2"/>
  <c r="E138" i="2"/>
  <c r="F138" i="2" s="1"/>
  <c r="G138" i="2" s="1"/>
  <c r="K138" i="2" s="1"/>
  <c r="Q138" i="2"/>
  <c r="E139" i="2"/>
  <c r="F139" i="2" s="1"/>
  <c r="G139" i="2" s="1"/>
  <c r="K139" i="2" s="1"/>
  <c r="Q139" i="2"/>
  <c r="E140" i="2"/>
  <c r="F140" i="2" s="1"/>
  <c r="G140" i="2" s="1"/>
  <c r="K140" i="2" s="1"/>
  <c r="Q140" i="2"/>
  <c r="E141" i="2"/>
  <c r="F141" i="2" s="1"/>
  <c r="G141" i="2" s="1"/>
  <c r="K141" i="2" s="1"/>
  <c r="Q141" i="2"/>
  <c r="E142" i="2"/>
  <c r="F142" i="2" s="1"/>
  <c r="G142" i="2" s="1"/>
  <c r="K142" i="2" s="1"/>
  <c r="Q142" i="2"/>
  <c r="E143" i="2"/>
  <c r="F143" i="2"/>
  <c r="G143" i="2" s="1"/>
  <c r="K143" i="2" s="1"/>
  <c r="Q143" i="2"/>
  <c r="E144" i="2"/>
  <c r="F144" i="2" s="1"/>
  <c r="G144" i="2" s="1"/>
  <c r="K144" i="2" s="1"/>
  <c r="Q144" i="2"/>
  <c r="E145" i="2"/>
  <c r="F145" i="2" s="1"/>
  <c r="G145" i="2" s="1"/>
  <c r="K145" i="2" s="1"/>
  <c r="Q145" i="2"/>
  <c r="E146" i="2"/>
  <c r="F146" i="2" s="1"/>
  <c r="G146" i="2" s="1"/>
  <c r="K146" i="2" s="1"/>
  <c r="Q146" i="2"/>
  <c r="E147" i="2"/>
  <c r="F147" i="2" s="1"/>
  <c r="G147" i="2" s="1"/>
  <c r="K147" i="2" s="1"/>
  <c r="Q147" i="2"/>
  <c r="E148" i="2"/>
  <c r="F148" i="2" s="1"/>
  <c r="G148" i="2" s="1"/>
  <c r="K148" i="2" s="1"/>
  <c r="Q148" i="2"/>
  <c r="E149" i="2"/>
  <c r="F149" i="2" s="1"/>
  <c r="G149" i="2" s="1"/>
  <c r="K149" i="2" s="1"/>
  <c r="Q149" i="2"/>
  <c r="E150" i="2"/>
  <c r="F150" i="2" s="1"/>
  <c r="G150" i="2" s="1"/>
  <c r="K150" i="2" s="1"/>
  <c r="Q150" i="2"/>
  <c r="E151" i="2"/>
  <c r="F151" i="2" s="1"/>
  <c r="G151" i="2" s="1"/>
  <c r="K151" i="2" s="1"/>
  <c r="Q151" i="2"/>
  <c r="E152" i="2"/>
  <c r="F152" i="2"/>
  <c r="G152" i="2" s="1"/>
  <c r="K152" i="2" s="1"/>
  <c r="Q152" i="2"/>
  <c r="E153" i="2"/>
  <c r="F153" i="2" s="1"/>
  <c r="G153" i="2" s="1"/>
  <c r="K153" i="2" s="1"/>
  <c r="Q153" i="2"/>
  <c r="E154" i="2"/>
  <c r="F154" i="2" s="1"/>
  <c r="G154" i="2" s="1"/>
  <c r="K154" i="2" s="1"/>
  <c r="Q154" i="2"/>
  <c r="E155" i="2"/>
  <c r="F155" i="2" s="1"/>
  <c r="G155" i="2" s="1"/>
  <c r="K155" i="2" s="1"/>
  <c r="Q155" i="2"/>
  <c r="E156" i="2"/>
  <c r="F156" i="2" s="1"/>
  <c r="G156" i="2" s="1"/>
  <c r="K156" i="2" s="1"/>
  <c r="Q156" i="2"/>
  <c r="E157" i="2"/>
  <c r="F157" i="2" s="1"/>
  <c r="G157" i="2" s="1"/>
  <c r="K157" i="2" s="1"/>
  <c r="Q157" i="2"/>
  <c r="E158" i="2"/>
  <c r="F158" i="2" s="1"/>
  <c r="G158" i="2" s="1"/>
  <c r="K158" i="2" s="1"/>
  <c r="Q158" i="2"/>
  <c r="E159" i="2"/>
  <c r="F159" i="2"/>
  <c r="G159" i="2" s="1"/>
  <c r="K159" i="2" s="1"/>
  <c r="Q159" i="2"/>
  <c r="E160" i="2"/>
  <c r="F160" i="2" s="1"/>
  <c r="G160" i="2" s="1"/>
  <c r="K160" i="2" s="1"/>
  <c r="Q160" i="2"/>
  <c r="E161" i="2"/>
  <c r="F161" i="2"/>
  <c r="G161" i="2" s="1"/>
  <c r="K161" i="2" s="1"/>
  <c r="Q161" i="2"/>
  <c r="E162" i="2"/>
  <c r="F162" i="2" s="1"/>
  <c r="G162" i="2" s="1"/>
  <c r="K162" i="2" s="1"/>
  <c r="Q162" i="2"/>
  <c r="E163" i="2"/>
  <c r="F163" i="2" s="1"/>
  <c r="G163" i="2" s="1"/>
  <c r="K163" i="2" s="1"/>
  <c r="Q163" i="2"/>
  <c r="E164" i="2"/>
  <c r="F164" i="2" s="1"/>
  <c r="G164" i="2" s="1"/>
  <c r="K164" i="2" s="1"/>
  <c r="Q164" i="2"/>
  <c r="E165" i="2"/>
  <c r="F165" i="2" s="1"/>
  <c r="G165" i="2" s="1"/>
  <c r="K165" i="2" s="1"/>
  <c r="Q165" i="2"/>
  <c r="E166" i="2"/>
  <c r="F166" i="2" s="1"/>
  <c r="G166" i="2" s="1"/>
  <c r="K166" i="2" s="1"/>
  <c r="Q166" i="2"/>
  <c r="E167" i="2"/>
  <c r="F167" i="2" s="1"/>
  <c r="G167" i="2" s="1"/>
  <c r="K167" i="2" s="1"/>
  <c r="Q167" i="2"/>
  <c r="E168" i="2"/>
  <c r="F168" i="2"/>
  <c r="G168" i="2" s="1"/>
  <c r="K168" i="2" s="1"/>
  <c r="Q168" i="2"/>
  <c r="E169" i="2"/>
  <c r="F169" i="2" s="1"/>
  <c r="G169" i="2" s="1"/>
  <c r="K169" i="2" s="1"/>
  <c r="Q169" i="2"/>
  <c r="E170" i="2"/>
  <c r="F170" i="2" s="1"/>
  <c r="G170" i="2" s="1"/>
  <c r="K170" i="2" s="1"/>
  <c r="Q170" i="2"/>
  <c r="E171" i="2"/>
  <c r="F171" i="2"/>
  <c r="G171" i="2" s="1"/>
  <c r="K171" i="2" s="1"/>
  <c r="Q171" i="2"/>
  <c r="E172" i="2"/>
  <c r="F172" i="2" s="1"/>
  <c r="G172" i="2" s="1"/>
  <c r="K172" i="2" s="1"/>
  <c r="Q172" i="2"/>
  <c r="E173" i="2"/>
  <c r="F173" i="2" s="1"/>
  <c r="G173" i="2" s="1"/>
  <c r="K173" i="2" s="1"/>
  <c r="Q173" i="2"/>
  <c r="E174" i="2"/>
  <c r="F174" i="2" s="1"/>
  <c r="G174" i="2" s="1"/>
  <c r="K174" i="2" s="1"/>
  <c r="Q174" i="2"/>
  <c r="E175" i="2"/>
  <c r="F175" i="2" s="1"/>
  <c r="G175" i="2" s="1"/>
  <c r="K175" i="2" s="1"/>
  <c r="Q175" i="2"/>
  <c r="E176" i="2"/>
  <c r="F176" i="2" s="1"/>
  <c r="G176" i="2" s="1"/>
  <c r="K176" i="2" s="1"/>
  <c r="Q176" i="2"/>
  <c r="E177" i="2"/>
  <c r="F177" i="2"/>
  <c r="G177" i="2" s="1"/>
  <c r="K177" i="2" s="1"/>
  <c r="Q177" i="2"/>
  <c r="E178" i="2"/>
  <c r="F178" i="2" s="1"/>
  <c r="G178" i="2" s="1"/>
  <c r="K178" i="2" s="1"/>
  <c r="Q178" i="2"/>
  <c r="E179" i="2"/>
  <c r="F179" i="2" s="1"/>
  <c r="G179" i="2" s="1"/>
  <c r="K179" i="2" s="1"/>
  <c r="Q179" i="2"/>
  <c r="E180" i="2"/>
  <c r="F180" i="2" s="1"/>
  <c r="G180" i="2" s="1"/>
  <c r="K180" i="2" s="1"/>
  <c r="Q180" i="2"/>
  <c r="E181" i="2"/>
  <c r="F181" i="2" s="1"/>
  <c r="G181" i="2" s="1"/>
  <c r="K181" i="2" s="1"/>
  <c r="Q181" i="2"/>
  <c r="E182" i="2"/>
  <c r="F182" i="2" s="1"/>
  <c r="G182" i="2" s="1"/>
  <c r="K182" i="2" s="1"/>
  <c r="Q182" i="2"/>
  <c r="E183" i="2"/>
  <c r="F183" i="2" s="1"/>
  <c r="G183" i="2" s="1"/>
  <c r="K183" i="2" s="1"/>
  <c r="Q183" i="2"/>
  <c r="F11" i="1"/>
  <c r="G11" i="1"/>
  <c r="E15" i="1"/>
  <c r="C17" i="1"/>
  <c r="E21" i="1"/>
  <c r="F21" i="1"/>
  <c r="G21" i="1"/>
  <c r="H21" i="1"/>
  <c r="Q21" i="1"/>
  <c r="E22" i="1"/>
  <c r="F22" i="1"/>
  <c r="G22" i="1"/>
  <c r="J22" i="1"/>
  <c r="Q22" i="1"/>
  <c r="E23" i="1"/>
  <c r="F23" i="1"/>
  <c r="G23" i="1"/>
  <c r="H23" i="1"/>
  <c r="Q23" i="1"/>
  <c r="E24" i="1"/>
  <c r="F24" i="1"/>
  <c r="G24" i="1"/>
  <c r="H24" i="1"/>
  <c r="Q24" i="1"/>
  <c r="E25" i="1"/>
  <c r="F25" i="1"/>
  <c r="G25" i="1"/>
  <c r="J25" i="1"/>
  <c r="Q25" i="1"/>
  <c r="E26" i="1"/>
  <c r="F26" i="1"/>
  <c r="G26" i="1"/>
  <c r="I26" i="1"/>
  <c r="Q26" i="1"/>
  <c r="E27" i="1"/>
  <c r="F27" i="1"/>
  <c r="G27" i="1"/>
  <c r="I27" i="1"/>
  <c r="Q27" i="1"/>
  <c r="E28" i="1"/>
  <c r="F28" i="1"/>
  <c r="G28" i="1"/>
  <c r="J28" i="1"/>
  <c r="Q28" i="1"/>
  <c r="E29" i="1"/>
  <c r="F29" i="1"/>
  <c r="G29" i="1"/>
  <c r="J29" i="1"/>
  <c r="Q29" i="1"/>
  <c r="E30" i="1"/>
  <c r="F30" i="1"/>
  <c r="G30" i="1"/>
  <c r="J30" i="1"/>
  <c r="Q30" i="1"/>
  <c r="E31" i="1"/>
  <c r="F31" i="1"/>
  <c r="G31" i="1"/>
  <c r="J31" i="1"/>
  <c r="Q31" i="1"/>
  <c r="E32" i="1"/>
  <c r="F32" i="1"/>
  <c r="G32" i="1"/>
  <c r="J32" i="1"/>
  <c r="Q32" i="1"/>
  <c r="E33" i="1"/>
  <c r="F33" i="1"/>
  <c r="G33" i="1"/>
  <c r="J33" i="1"/>
  <c r="Q33" i="1"/>
  <c r="E34" i="1"/>
  <c r="F34" i="1"/>
  <c r="G34" i="1"/>
  <c r="J34" i="1"/>
  <c r="Q34" i="1"/>
  <c r="E35" i="1"/>
  <c r="F35" i="1"/>
  <c r="G35" i="1"/>
  <c r="J35" i="1"/>
  <c r="Q35" i="1"/>
  <c r="E36" i="1"/>
  <c r="F36" i="1"/>
  <c r="G36" i="1"/>
  <c r="J36" i="1"/>
  <c r="Q36" i="1"/>
  <c r="E37" i="1"/>
  <c r="F37" i="1"/>
  <c r="G37" i="1"/>
  <c r="J37" i="1"/>
  <c r="Q37" i="1"/>
  <c r="E38" i="1"/>
  <c r="F38" i="1"/>
  <c r="G38" i="1"/>
  <c r="J38" i="1"/>
  <c r="Q38" i="1"/>
  <c r="E39" i="1"/>
  <c r="F39" i="1"/>
  <c r="G39" i="1"/>
  <c r="J39" i="1"/>
  <c r="Q39" i="1"/>
  <c r="E40" i="1"/>
  <c r="F40" i="1"/>
  <c r="G40" i="1"/>
  <c r="J40" i="1"/>
  <c r="Q40" i="1"/>
  <c r="E41" i="1"/>
  <c r="F41" i="1"/>
  <c r="G41" i="1"/>
  <c r="J41" i="1"/>
  <c r="Q41" i="1"/>
  <c r="E42" i="1"/>
  <c r="F42" i="1"/>
  <c r="G42" i="1"/>
  <c r="J42" i="1"/>
  <c r="Q42" i="1"/>
  <c r="E43" i="1"/>
  <c r="F43" i="1"/>
  <c r="G43" i="1"/>
  <c r="J43" i="1"/>
  <c r="Q43" i="1"/>
  <c r="E44" i="1"/>
  <c r="F44" i="1"/>
  <c r="G44" i="1"/>
  <c r="J44" i="1"/>
  <c r="Q44" i="1"/>
  <c r="E45" i="1"/>
  <c r="F45" i="1"/>
  <c r="G45" i="1"/>
  <c r="J45" i="1"/>
  <c r="Q45" i="1"/>
  <c r="A11" i="3"/>
  <c r="B11" i="3"/>
  <c r="D11" i="3"/>
  <c r="G11" i="3"/>
  <c r="C11" i="3"/>
  <c r="E11" i="3"/>
  <c r="H11" i="3"/>
  <c r="A12" i="3"/>
  <c r="B12" i="3"/>
  <c r="C12" i="3"/>
  <c r="E12" i="3"/>
  <c r="D12" i="3"/>
  <c r="G12" i="3"/>
  <c r="H12" i="3"/>
  <c r="A13" i="3"/>
  <c r="C13" i="3"/>
  <c r="D13" i="3"/>
  <c r="G13" i="3"/>
  <c r="H13" i="3"/>
  <c r="B13" i="3"/>
  <c r="A14" i="3"/>
  <c r="D14" i="3"/>
  <c r="G14" i="3"/>
  <c r="C14" i="3"/>
  <c r="E14" i="3"/>
  <c r="H14" i="3"/>
  <c r="B14" i="3"/>
  <c r="A15" i="3"/>
  <c r="D15" i="3"/>
  <c r="G15" i="3"/>
  <c r="C15" i="3"/>
  <c r="H15" i="3"/>
  <c r="B15" i="3"/>
  <c r="A16" i="3"/>
  <c r="D16" i="3"/>
  <c r="G16" i="3"/>
  <c r="C16" i="3"/>
  <c r="H16" i="3"/>
  <c r="B16" i="3"/>
  <c r="A17" i="3"/>
  <c r="D17" i="3"/>
  <c r="G17" i="3"/>
  <c r="C17" i="3"/>
  <c r="E17" i="3"/>
  <c r="H17" i="3"/>
  <c r="B17" i="3"/>
  <c r="A18" i="3"/>
  <c r="C18" i="3"/>
  <c r="D18" i="3"/>
  <c r="G18" i="3"/>
  <c r="H18" i="3"/>
  <c r="B18" i="3"/>
  <c r="A19" i="3"/>
  <c r="B19" i="3"/>
  <c r="C19" i="3"/>
  <c r="E19" i="3"/>
  <c r="D19" i="3"/>
  <c r="G19" i="3"/>
  <c r="H19" i="3"/>
  <c r="A20" i="3"/>
  <c r="B20" i="3"/>
  <c r="C20" i="3"/>
  <c r="E20" i="3"/>
  <c r="D20" i="3"/>
  <c r="G20" i="3"/>
  <c r="H20" i="3"/>
  <c r="A21" i="3"/>
  <c r="C21" i="3"/>
  <c r="D21" i="3"/>
  <c r="G21" i="3"/>
  <c r="H21" i="3"/>
  <c r="B21" i="3"/>
  <c r="A22" i="3"/>
  <c r="D22" i="3"/>
  <c r="G22" i="3"/>
  <c r="C22" i="3"/>
  <c r="H22" i="3"/>
  <c r="B22" i="3"/>
  <c r="A23" i="3"/>
  <c r="D23" i="3"/>
  <c r="G23" i="3"/>
  <c r="C23" i="3"/>
  <c r="H23" i="3"/>
  <c r="B23" i="3"/>
  <c r="A24" i="3"/>
  <c r="D24" i="3"/>
  <c r="G24" i="3"/>
  <c r="C24" i="3"/>
  <c r="E24" i="3"/>
  <c r="H24" i="3"/>
  <c r="B24" i="3"/>
  <c r="A25" i="3"/>
  <c r="C25" i="3"/>
  <c r="E25" i="3"/>
  <c r="D25" i="3"/>
  <c r="G25" i="3"/>
  <c r="H25" i="3"/>
  <c r="B25" i="3"/>
  <c r="A26" i="3"/>
  <c r="B26" i="3"/>
  <c r="C26" i="3"/>
  <c r="D26" i="3"/>
  <c r="G26" i="3"/>
  <c r="H26" i="3"/>
  <c r="A27" i="3"/>
  <c r="B27" i="3"/>
  <c r="C27" i="3"/>
  <c r="E27" i="3"/>
  <c r="D27" i="3"/>
  <c r="G27" i="3"/>
  <c r="H27" i="3"/>
  <c r="A28" i="3"/>
  <c r="B28" i="3"/>
  <c r="C28" i="3"/>
  <c r="D28" i="3"/>
  <c r="G28" i="3"/>
  <c r="H28" i="3"/>
  <c r="A29" i="3"/>
  <c r="C29" i="3"/>
  <c r="E29" i="3"/>
  <c r="D29" i="3"/>
  <c r="G29" i="3"/>
  <c r="H29" i="3"/>
  <c r="B29" i="3"/>
  <c r="A30" i="3"/>
  <c r="D30" i="3"/>
  <c r="G30" i="3"/>
  <c r="C30" i="3"/>
  <c r="E30" i="3"/>
  <c r="H30" i="3"/>
  <c r="B30" i="3"/>
  <c r="A31" i="3"/>
  <c r="D31" i="3"/>
  <c r="G31" i="3"/>
  <c r="C31" i="3"/>
  <c r="H31" i="3"/>
  <c r="B31" i="3"/>
  <c r="A32" i="3"/>
  <c r="D32" i="3"/>
  <c r="G32" i="3"/>
  <c r="C32" i="3"/>
  <c r="E32" i="3"/>
  <c r="H32" i="3"/>
  <c r="B32" i="3"/>
  <c r="A33" i="3"/>
  <c r="C33" i="3"/>
  <c r="D33" i="3"/>
  <c r="G33" i="3"/>
  <c r="H33" i="3"/>
  <c r="B33" i="3"/>
  <c r="A34" i="3"/>
  <c r="B34" i="3"/>
  <c r="C34" i="3"/>
  <c r="D34" i="3"/>
  <c r="G34" i="3"/>
  <c r="H34" i="3"/>
  <c r="A35" i="3"/>
  <c r="B35" i="3"/>
  <c r="C35" i="3"/>
  <c r="D35" i="3"/>
  <c r="G35" i="3"/>
  <c r="H35" i="3"/>
  <c r="A36" i="3"/>
  <c r="B36" i="3"/>
  <c r="C36" i="3"/>
  <c r="E36" i="3"/>
  <c r="D36" i="3"/>
  <c r="G36" i="3"/>
  <c r="H36" i="3"/>
  <c r="A37" i="3"/>
  <c r="C37" i="3"/>
  <c r="E37" i="3"/>
  <c r="D37" i="3"/>
  <c r="G37" i="3"/>
  <c r="H37" i="3"/>
  <c r="B37" i="3"/>
  <c r="A38" i="3"/>
  <c r="D38" i="3"/>
  <c r="G38" i="3"/>
  <c r="C38" i="3"/>
  <c r="E38" i="3"/>
  <c r="H38" i="3"/>
  <c r="B38" i="3"/>
  <c r="A39" i="3"/>
  <c r="D39" i="3"/>
  <c r="G39" i="3"/>
  <c r="C39" i="3"/>
  <c r="H39" i="3"/>
  <c r="B39" i="3"/>
  <c r="A40" i="3"/>
  <c r="D40" i="3"/>
  <c r="G40" i="3"/>
  <c r="C40" i="3"/>
  <c r="H40" i="3"/>
  <c r="B40" i="3"/>
  <c r="A41" i="3"/>
  <c r="C41" i="3"/>
  <c r="D41" i="3"/>
  <c r="G41" i="3"/>
  <c r="H41" i="3"/>
  <c r="B41" i="3"/>
  <c r="A42" i="3"/>
  <c r="B42" i="3"/>
  <c r="C42" i="3"/>
  <c r="E42" i="3"/>
  <c r="D42" i="3"/>
  <c r="G42" i="3"/>
  <c r="H42" i="3"/>
  <c r="A43" i="3"/>
  <c r="B43" i="3"/>
  <c r="C43" i="3"/>
  <c r="D43" i="3"/>
  <c r="G43" i="3"/>
  <c r="H43" i="3"/>
  <c r="A44" i="3"/>
  <c r="B44" i="3"/>
  <c r="C44" i="3"/>
  <c r="E44" i="3"/>
  <c r="D44" i="3"/>
  <c r="G44" i="3"/>
  <c r="H44" i="3"/>
  <c r="A45" i="3"/>
  <c r="C45" i="3"/>
  <c r="E45" i="3"/>
  <c r="D45" i="3"/>
  <c r="G45" i="3"/>
  <c r="H45" i="3"/>
  <c r="B45" i="3"/>
  <c r="A46" i="3"/>
  <c r="D46" i="3"/>
  <c r="G46" i="3"/>
  <c r="C46" i="3"/>
  <c r="H46" i="3"/>
  <c r="B46" i="3"/>
  <c r="A47" i="3"/>
  <c r="D47" i="3"/>
  <c r="G47" i="3"/>
  <c r="C47" i="3"/>
  <c r="E47" i="3"/>
  <c r="H47" i="3"/>
  <c r="B47" i="3"/>
  <c r="A48" i="3"/>
  <c r="D48" i="3"/>
  <c r="G48" i="3"/>
  <c r="C48" i="3"/>
  <c r="H48" i="3"/>
  <c r="B48" i="3"/>
  <c r="A49" i="3"/>
  <c r="C49" i="3"/>
  <c r="D49" i="3"/>
  <c r="G49" i="3"/>
  <c r="H49" i="3"/>
  <c r="B49" i="3"/>
  <c r="A50" i="3"/>
  <c r="B50" i="3"/>
  <c r="C50" i="3"/>
  <c r="E50" i="3"/>
  <c r="D50" i="3"/>
  <c r="G50" i="3"/>
  <c r="H50" i="3"/>
  <c r="A51" i="3"/>
  <c r="B51" i="3"/>
  <c r="C51" i="3"/>
  <c r="D51" i="3"/>
  <c r="E51" i="3"/>
  <c r="G51" i="3"/>
  <c r="H51" i="3"/>
  <c r="A52" i="3"/>
  <c r="B52" i="3"/>
  <c r="C52" i="3"/>
  <c r="D52" i="3"/>
  <c r="G52" i="3"/>
  <c r="H52" i="3"/>
  <c r="A53" i="3"/>
  <c r="C53" i="3"/>
  <c r="E53" i="3"/>
  <c r="D53" i="3"/>
  <c r="G53" i="3"/>
  <c r="H53" i="3"/>
  <c r="B53" i="3"/>
  <c r="A54" i="3"/>
  <c r="D54" i="3"/>
  <c r="G54" i="3"/>
  <c r="C54" i="3"/>
  <c r="E54" i="3"/>
  <c r="H54" i="3"/>
  <c r="B54" i="3"/>
  <c r="A55" i="3"/>
  <c r="D55" i="3"/>
  <c r="G55" i="3"/>
  <c r="C55" i="3"/>
  <c r="E55" i="3"/>
  <c r="H55" i="3"/>
  <c r="B55" i="3"/>
  <c r="A56" i="3"/>
  <c r="D56" i="3"/>
  <c r="G56" i="3"/>
  <c r="C56" i="3"/>
  <c r="H56" i="3"/>
  <c r="B56" i="3"/>
  <c r="A57" i="3"/>
  <c r="C57" i="3"/>
  <c r="D57" i="3"/>
  <c r="G57" i="3"/>
  <c r="H57" i="3"/>
  <c r="B57" i="3"/>
  <c r="A58" i="3"/>
  <c r="B58" i="3"/>
  <c r="C58" i="3"/>
  <c r="D58" i="3"/>
  <c r="G58" i="3"/>
  <c r="H58" i="3"/>
  <c r="A59" i="3"/>
  <c r="B59" i="3"/>
  <c r="C59" i="3"/>
  <c r="D59" i="3"/>
  <c r="G59" i="3"/>
  <c r="H59" i="3"/>
  <c r="A60" i="3"/>
  <c r="B60" i="3"/>
  <c r="C60" i="3"/>
  <c r="F60" i="3"/>
  <c r="D60" i="3"/>
  <c r="G60" i="3"/>
  <c r="H60" i="3"/>
  <c r="A61" i="3"/>
  <c r="B61" i="3"/>
  <c r="C61" i="3"/>
  <c r="F61" i="3"/>
  <c r="D61" i="3"/>
  <c r="G61" i="3"/>
  <c r="H61" i="3"/>
  <c r="A62" i="3"/>
  <c r="B62" i="3"/>
  <c r="C62" i="3"/>
  <c r="F62" i="3"/>
  <c r="D62" i="3"/>
  <c r="G62" i="3"/>
  <c r="H62" i="3"/>
  <c r="A63" i="3"/>
  <c r="B63" i="3"/>
  <c r="C63" i="3"/>
  <c r="E63" i="3"/>
  <c r="F63" i="3"/>
  <c r="D63" i="3"/>
  <c r="G63" i="3"/>
  <c r="H63" i="3"/>
  <c r="A64" i="3"/>
  <c r="B64" i="3"/>
  <c r="C64" i="3"/>
  <c r="E64" i="3"/>
  <c r="F64" i="3"/>
  <c r="D64" i="3"/>
  <c r="G64" i="3"/>
  <c r="H64" i="3"/>
  <c r="A65" i="3"/>
  <c r="B65" i="3"/>
  <c r="C65" i="3"/>
  <c r="D65" i="3"/>
  <c r="G65" i="3"/>
  <c r="H65" i="3"/>
  <c r="A66" i="3"/>
  <c r="C66" i="3"/>
  <c r="D66" i="3"/>
  <c r="G66" i="3"/>
  <c r="H66" i="3"/>
  <c r="B66" i="3"/>
  <c r="A67" i="3"/>
  <c r="D67" i="3"/>
  <c r="G67" i="3"/>
  <c r="C67" i="3"/>
  <c r="H67" i="3"/>
  <c r="B67" i="3"/>
  <c r="A68" i="3"/>
  <c r="D68" i="3"/>
  <c r="G68" i="3"/>
  <c r="C68" i="3"/>
  <c r="H68" i="3"/>
  <c r="B68" i="3"/>
  <c r="A69" i="3"/>
  <c r="D69" i="3"/>
  <c r="G69" i="3"/>
  <c r="C69" i="3"/>
  <c r="E69" i="3"/>
  <c r="H69" i="3"/>
  <c r="B69" i="3"/>
  <c r="A70" i="3"/>
  <c r="C70" i="3"/>
  <c r="D70" i="3"/>
  <c r="G70" i="3"/>
  <c r="H70" i="3"/>
  <c r="B70" i="3"/>
  <c r="A71" i="3"/>
  <c r="B71" i="3"/>
  <c r="C71" i="3"/>
  <c r="D71" i="3"/>
  <c r="G71" i="3"/>
  <c r="H71" i="3"/>
  <c r="A72" i="3"/>
  <c r="B72" i="3"/>
  <c r="C72" i="3"/>
  <c r="D72" i="3"/>
  <c r="E72" i="3"/>
  <c r="G72" i="3"/>
  <c r="H72" i="3"/>
  <c r="A73" i="3"/>
  <c r="B73" i="3"/>
  <c r="C73" i="3"/>
  <c r="E73" i="3"/>
  <c r="D73" i="3"/>
  <c r="G73" i="3"/>
  <c r="H73" i="3"/>
  <c r="A74" i="3"/>
  <c r="C74" i="3"/>
  <c r="D74" i="3"/>
  <c r="G74" i="3"/>
  <c r="H74" i="3"/>
  <c r="B74" i="3"/>
  <c r="A75" i="3"/>
  <c r="D75" i="3"/>
  <c r="G75" i="3"/>
  <c r="C75" i="3"/>
  <c r="H75" i="3"/>
  <c r="B75" i="3"/>
  <c r="A76" i="3"/>
  <c r="D76" i="3"/>
  <c r="G76" i="3"/>
  <c r="C76" i="3"/>
  <c r="E76" i="3"/>
  <c r="H76" i="3"/>
  <c r="B76" i="3"/>
  <c r="A77" i="3"/>
  <c r="D77" i="3"/>
  <c r="G77" i="3"/>
  <c r="C77" i="3"/>
  <c r="E77" i="3"/>
  <c r="H77" i="3"/>
  <c r="B77" i="3"/>
  <c r="A78" i="3"/>
  <c r="C78" i="3"/>
  <c r="E78" i="3"/>
  <c r="D78" i="3"/>
  <c r="G78" i="3"/>
  <c r="H78" i="3"/>
  <c r="B78" i="3"/>
  <c r="A79" i="3"/>
  <c r="B79" i="3"/>
  <c r="C79" i="3"/>
  <c r="D79" i="3"/>
  <c r="G79" i="3"/>
  <c r="H79" i="3"/>
  <c r="A80" i="3"/>
  <c r="B80" i="3"/>
  <c r="C80" i="3"/>
  <c r="D80" i="3"/>
  <c r="E80" i="3"/>
  <c r="G80" i="3"/>
  <c r="H80" i="3"/>
  <c r="A81" i="3"/>
  <c r="B81" i="3"/>
  <c r="C81" i="3"/>
  <c r="D81" i="3"/>
  <c r="G81" i="3"/>
  <c r="H81" i="3"/>
  <c r="A82" i="3"/>
  <c r="C82" i="3"/>
  <c r="E82" i="3"/>
  <c r="D82" i="3"/>
  <c r="G82" i="3"/>
  <c r="H82" i="3"/>
  <c r="B82" i="3"/>
  <c r="A83" i="3"/>
  <c r="D83" i="3"/>
  <c r="G83" i="3"/>
  <c r="C83" i="3"/>
  <c r="H83" i="3"/>
  <c r="B83" i="3"/>
  <c r="A84" i="3"/>
  <c r="D84" i="3"/>
  <c r="G84" i="3"/>
  <c r="C84" i="3"/>
  <c r="H84" i="3"/>
  <c r="B84" i="3"/>
  <c r="A85" i="3"/>
  <c r="D85" i="3"/>
  <c r="G85" i="3"/>
  <c r="C85" i="3"/>
  <c r="H85" i="3"/>
  <c r="B85" i="3"/>
  <c r="A86" i="3"/>
  <c r="C86" i="3"/>
  <c r="E86" i="3"/>
  <c r="D86" i="3"/>
  <c r="G86" i="3"/>
  <c r="H86" i="3"/>
  <c r="B86" i="3"/>
  <c r="A87" i="3"/>
  <c r="B87" i="3"/>
  <c r="C87" i="3"/>
  <c r="D87" i="3"/>
  <c r="G87" i="3"/>
  <c r="H87" i="3"/>
  <c r="A88" i="3"/>
  <c r="B88" i="3"/>
  <c r="C88" i="3"/>
  <c r="D88" i="3"/>
  <c r="G88" i="3"/>
  <c r="H88" i="3"/>
  <c r="A89" i="3"/>
  <c r="B89" i="3"/>
  <c r="C89" i="3"/>
  <c r="D89" i="3"/>
  <c r="G89" i="3"/>
  <c r="H89" i="3"/>
  <c r="A90" i="3"/>
  <c r="C90" i="3"/>
  <c r="E90" i="3"/>
  <c r="D90" i="3"/>
  <c r="G90" i="3"/>
  <c r="H90" i="3"/>
  <c r="B90" i="3"/>
  <c r="A91" i="3"/>
  <c r="D91" i="3"/>
  <c r="G91" i="3"/>
  <c r="C91" i="3"/>
  <c r="H91" i="3"/>
  <c r="B91" i="3"/>
  <c r="A92" i="3"/>
  <c r="D92" i="3"/>
  <c r="G92" i="3"/>
  <c r="C92" i="3"/>
  <c r="E92" i="3"/>
  <c r="H92" i="3"/>
  <c r="B92" i="3"/>
  <c r="A93" i="3"/>
  <c r="D93" i="3"/>
  <c r="G93" i="3"/>
  <c r="C93" i="3"/>
  <c r="H93" i="3"/>
  <c r="B93" i="3"/>
  <c r="A94" i="3"/>
  <c r="C94" i="3"/>
  <c r="E94" i="3"/>
  <c r="D94" i="3"/>
  <c r="G94" i="3"/>
  <c r="H94" i="3"/>
  <c r="B94" i="3"/>
  <c r="A95" i="3"/>
  <c r="B95" i="3"/>
  <c r="C95" i="3"/>
  <c r="E95" i="3"/>
  <c r="D95" i="3"/>
  <c r="G95" i="3"/>
  <c r="H95" i="3"/>
  <c r="A96" i="3"/>
  <c r="B96" i="3"/>
  <c r="C96" i="3"/>
  <c r="D96" i="3"/>
  <c r="G96" i="3"/>
  <c r="H96" i="3"/>
  <c r="A97" i="3"/>
  <c r="B97" i="3"/>
  <c r="C97" i="3"/>
  <c r="D97" i="3"/>
  <c r="G97" i="3"/>
  <c r="H97" i="3"/>
  <c r="A98" i="3"/>
  <c r="C98" i="3"/>
  <c r="E98" i="3"/>
  <c r="D98" i="3"/>
  <c r="G98" i="3"/>
  <c r="H98" i="3"/>
  <c r="B98" i="3"/>
  <c r="A99" i="3"/>
  <c r="D99" i="3"/>
  <c r="G99" i="3"/>
  <c r="C99" i="3"/>
  <c r="E99" i="3"/>
  <c r="H99" i="3"/>
  <c r="B99" i="3"/>
  <c r="A100" i="3"/>
  <c r="D100" i="3"/>
  <c r="G100" i="3"/>
  <c r="C100" i="3"/>
  <c r="E100" i="3"/>
  <c r="H100" i="3"/>
  <c r="B100" i="3"/>
  <c r="A101" i="3"/>
  <c r="D101" i="3"/>
  <c r="G101" i="3"/>
  <c r="C101" i="3"/>
  <c r="E101" i="3"/>
  <c r="H101" i="3"/>
  <c r="B101" i="3"/>
  <c r="A102" i="3"/>
  <c r="C102" i="3"/>
  <c r="E102" i="3"/>
  <c r="D102" i="3"/>
  <c r="G102" i="3"/>
  <c r="H102" i="3"/>
  <c r="B102" i="3"/>
  <c r="A103" i="3"/>
  <c r="B103" i="3"/>
  <c r="C103" i="3"/>
  <c r="E103" i="3"/>
  <c r="D103" i="3"/>
  <c r="G103" i="3"/>
  <c r="H103" i="3"/>
  <c r="A104" i="3"/>
  <c r="B104" i="3"/>
  <c r="C104" i="3"/>
  <c r="D104" i="3"/>
  <c r="E104" i="3"/>
  <c r="G104" i="3"/>
  <c r="H104" i="3"/>
  <c r="A105" i="3"/>
  <c r="B105" i="3"/>
  <c r="C105" i="3"/>
  <c r="E105" i="3"/>
  <c r="D105" i="3"/>
  <c r="G105" i="3"/>
  <c r="H105" i="3"/>
  <c r="A106" i="3"/>
  <c r="C106" i="3"/>
  <c r="E106" i="3"/>
  <c r="D106" i="3"/>
  <c r="G106" i="3"/>
  <c r="H106" i="3"/>
  <c r="B106" i="3"/>
  <c r="A107" i="3"/>
  <c r="D107" i="3"/>
  <c r="G107" i="3"/>
  <c r="C107" i="3"/>
  <c r="H107" i="3"/>
  <c r="B107" i="3"/>
  <c r="A108" i="3"/>
  <c r="D108" i="3"/>
  <c r="G108" i="3"/>
  <c r="C108" i="3"/>
  <c r="E108" i="3"/>
  <c r="H108" i="3"/>
  <c r="B108" i="3"/>
  <c r="C12" i="1"/>
  <c r="F95" i="2" l="1"/>
  <c r="G95" i="2" s="1"/>
  <c r="J95" i="2" s="1"/>
  <c r="F104" i="2"/>
  <c r="G104" i="2" s="1"/>
  <c r="J104" i="2" s="1"/>
  <c r="E83" i="3"/>
  <c r="F32" i="2"/>
  <c r="G32" i="2" s="1"/>
  <c r="K32" i="2" s="1"/>
  <c r="E89" i="3"/>
  <c r="E84" i="3"/>
  <c r="E31" i="3"/>
  <c r="F99" i="2"/>
  <c r="G99" i="2" s="1"/>
  <c r="K99" i="2" s="1"/>
  <c r="F96" i="2"/>
  <c r="G96" i="2" s="1"/>
  <c r="J96" i="2" s="1"/>
  <c r="E85" i="3"/>
  <c r="E66" i="3"/>
  <c r="E58" i="3"/>
  <c r="E15" i="3"/>
  <c r="E35" i="3"/>
  <c r="E23" i="3"/>
  <c r="E28" i="3"/>
  <c r="E79" i="3"/>
  <c r="E107" i="3"/>
  <c r="E93" i="3"/>
  <c r="E43" i="3"/>
  <c r="E39" i="3"/>
  <c r="E13" i="3"/>
  <c r="E74" i="3"/>
  <c r="E68" i="3"/>
  <c r="E46" i="3"/>
  <c r="E52" i="3"/>
  <c r="E56" i="3"/>
  <c r="E16" i="3"/>
  <c r="E48" i="3"/>
  <c r="E40" i="3"/>
  <c r="F126" i="2"/>
  <c r="G126" i="2" s="1"/>
  <c r="J126" i="2" s="1"/>
  <c r="F94" i="2"/>
  <c r="G94" i="2" s="1"/>
  <c r="K94" i="2" s="1"/>
  <c r="F86" i="2"/>
  <c r="G86" i="2" s="1"/>
  <c r="K86" i="2" s="1"/>
  <c r="F78" i="2"/>
  <c r="G78" i="2" s="1"/>
  <c r="J78" i="2" s="1"/>
  <c r="F70" i="2"/>
  <c r="G70" i="2" s="1"/>
  <c r="J70" i="2" s="1"/>
  <c r="F62" i="2"/>
  <c r="G62" i="2" s="1"/>
  <c r="J62" i="2" s="1"/>
  <c r="F54" i="2"/>
  <c r="G54" i="2" s="1"/>
  <c r="E59" i="3"/>
  <c r="E33" i="3"/>
  <c r="E87" i="3"/>
  <c r="E81" i="3"/>
  <c r="E96" i="3"/>
  <c r="E91" i="3"/>
  <c r="E75" i="3"/>
  <c r="E67" i="3"/>
  <c r="E22" i="3"/>
  <c r="C16" i="1"/>
  <c r="D18" i="1" s="1"/>
  <c r="C11" i="2"/>
  <c r="C11" i="1"/>
  <c r="C12" i="2"/>
  <c r="O188" i="2" l="1"/>
  <c r="O185" i="2"/>
  <c r="O160" i="2"/>
  <c r="O154" i="2"/>
  <c r="O77" i="2"/>
  <c r="O43" i="2"/>
  <c r="O21" i="2"/>
  <c r="O177" i="2"/>
  <c r="O125" i="2"/>
  <c r="O169" i="2"/>
  <c r="O176" i="2"/>
  <c r="O107" i="2"/>
  <c r="O44" i="2"/>
  <c r="O134" i="2"/>
  <c r="O120" i="2"/>
  <c r="O68" i="2"/>
  <c r="O112" i="2"/>
  <c r="O129" i="2"/>
  <c r="O96" i="2"/>
  <c r="O24" i="2"/>
  <c r="O57" i="2"/>
  <c r="O128" i="2"/>
  <c r="O114" i="2"/>
  <c r="O58" i="2"/>
  <c r="O98" i="2"/>
  <c r="O173" i="2"/>
  <c r="O87" i="2"/>
  <c r="O109" i="2"/>
  <c r="O180" i="2"/>
  <c r="O131" i="2"/>
  <c r="O79" i="2"/>
  <c r="O123" i="2"/>
  <c r="O102" i="2"/>
  <c r="O50" i="2"/>
  <c r="O94" i="2"/>
  <c r="O116" i="2"/>
  <c r="O106" i="2"/>
  <c r="O151" i="2"/>
  <c r="O52" i="2"/>
  <c r="O90" i="2"/>
  <c r="O76" i="2"/>
  <c r="O135" i="2"/>
  <c r="O168" i="2"/>
  <c r="O153" i="2"/>
  <c r="O174" i="2"/>
  <c r="O113" i="2"/>
  <c r="O61" i="2"/>
  <c r="O105" i="2"/>
  <c r="O145" i="2"/>
  <c r="O93" i="2"/>
  <c r="O137" i="2"/>
  <c r="O117" i="2"/>
  <c r="O136" i="2"/>
  <c r="O181" i="2"/>
  <c r="O56" i="2"/>
  <c r="O157" i="2"/>
  <c r="O48" i="2"/>
  <c r="O163" i="2"/>
  <c r="O60" i="2"/>
  <c r="O115" i="2"/>
  <c r="O142" i="2"/>
  <c r="O73" i="2"/>
  <c r="O146" i="2"/>
  <c r="O81" i="2"/>
  <c r="O65" i="2"/>
  <c r="O148" i="2"/>
  <c r="O122" i="2"/>
  <c r="O158" i="2"/>
  <c r="O67" i="2"/>
  <c r="O164" i="2"/>
  <c r="O59" i="2"/>
  <c r="O99" i="2"/>
  <c r="O47" i="2"/>
  <c r="O91" i="2"/>
  <c r="O103" i="2"/>
  <c r="O108" i="2"/>
  <c r="O27" i="2"/>
  <c r="O175" i="2"/>
  <c r="O111" i="2"/>
  <c r="O171" i="2"/>
  <c r="O83" i="2"/>
  <c r="O74" i="2"/>
  <c r="O130" i="2"/>
  <c r="O141" i="2"/>
  <c r="O49" i="2"/>
  <c r="O100" i="2"/>
  <c r="O147" i="2"/>
  <c r="O62" i="2"/>
  <c r="O166" i="2"/>
  <c r="O92" i="2"/>
  <c r="O186" i="2"/>
  <c r="O53" i="2"/>
  <c r="O23" i="2"/>
  <c r="O42" i="2"/>
  <c r="O85" i="2"/>
  <c r="O104" i="2"/>
  <c r="O82" i="2"/>
  <c r="O95" i="2"/>
  <c r="O118" i="2"/>
  <c r="O143" i="2"/>
  <c r="O149" i="2"/>
  <c r="O51" i="2"/>
  <c r="O88" i="2"/>
  <c r="O66" i="2"/>
  <c r="O110" i="2"/>
  <c r="O97" i="2"/>
  <c r="O183" i="2"/>
  <c r="O152" i="2"/>
  <c r="O182" i="2"/>
  <c r="O132" i="2"/>
  <c r="O89" i="2"/>
  <c r="O184" i="2"/>
  <c r="O40" i="2"/>
  <c r="O69" i="2"/>
  <c r="O78" i="2"/>
  <c r="O71" i="2"/>
  <c r="O165" i="2"/>
  <c r="O126" i="2"/>
  <c r="O121" i="2"/>
  <c r="O133" i="2"/>
  <c r="O139" i="2"/>
  <c r="O155" i="2"/>
  <c r="O172" i="2"/>
  <c r="O80" i="2"/>
  <c r="O156" i="2"/>
  <c r="O64" i="2"/>
  <c r="O127" i="2"/>
  <c r="O144" i="2"/>
  <c r="O138" i="2"/>
  <c r="O167" i="2"/>
  <c r="O63" i="2"/>
  <c r="O187" i="2"/>
  <c r="O162" i="2"/>
  <c r="O54" i="2"/>
  <c r="C15" i="2"/>
  <c r="C18" i="2" s="1"/>
  <c r="O84" i="2"/>
  <c r="O86" i="2"/>
  <c r="O178" i="2"/>
  <c r="O75" i="2"/>
  <c r="O101" i="2"/>
  <c r="O140" i="2"/>
  <c r="O46" i="2"/>
  <c r="O150" i="2"/>
  <c r="O170" i="2"/>
  <c r="O72" i="2"/>
  <c r="O179" i="2"/>
  <c r="O55" i="2"/>
  <c r="O26" i="2"/>
  <c r="O124" i="2"/>
  <c r="O161" i="2"/>
  <c r="O45" i="2"/>
  <c r="O159" i="2"/>
  <c r="O70" i="2"/>
  <c r="O119" i="2"/>
  <c r="C16" i="2"/>
  <c r="D18" i="2" s="1"/>
  <c r="K54" i="2"/>
  <c r="C15" i="1"/>
  <c r="O33" i="1"/>
  <c r="O36" i="1"/>
  <c r="O31" i="1"/>
  <c r="O23" i="1"/>
  <c r="O37" i="1"/>
  <c r="O40" i="1"/>
  <c r="O34" i="1"/>
  <c r="O26" i="1"/>
  <c r="O41" i="1"/>
  <c r="O44" i="1"/>
  <c r="O24" i="1"/>
  <c r="O30" i="1"/>
  <c r="O45" i="1"/>
  <c r="O27" i="1"/>
  <c r="O38" i="1"/>
  <c r="O22" i="1"/>
  <c r="O35" i="1"/>
  <c r="O25" i="1"/>
  <c r="O29" i="1"/>
  <c r="O43" i="1"/>
  <c r="O21" i="1"/>
  <c r="O42" i="1"/>
  <c r="O28" i="1"/>
  <c r="O39" i="1"/>
  <c r="O32" i="1"/>
  <c r="F18" i="2" l="1"/>
  <c r="F19" i="2" s="1"/>
  <c r="C18" i="1"/>
  <c r="E16" i="1"/>
  <c r="E17" i="1" s="1"/>
</calcChain>
</file>

<file path=xl/sharedStrings.xml><?xml version="1.0" encoding="utf-8"?>
<sst xmlns="http://schemas.openxmlformats.org/spreadsheetml/2006/main" count="1329" uniqueCount="476">
  <si>
    <t>V384 Ser / GSC 2035-0175</t>
  </si>
  <si>
    <t>Series D</t>
  </si>
  <si>
    <t>J160153.55+245217.7</t>
  </si>
  <si>
    <t>GCVS 4 Eph.</t>
  </si>
  <si>
    <t>not avail.</t>
  </si>
  <si>
    <t>--- Working ----</t>
  </si>
  <si>
    <t>Epoch =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</si>
  <si>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</si>
  <si>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</si>
  <si>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</si>
  <si>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</si>
  <si>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</si>
  <si>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</si>
  <si>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</si>
  <si>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</si>
  <si>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</si>
  <si>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</si>
  <si>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JD today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</si>
  <si>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</si>
  <si>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</si>
  <si>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</si>
  <si>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</si>
  <si>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</si>
  <si>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</si>
  <si>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</si>
  <si>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</si>
  <si>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</si>
  <si>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</si>
  <si>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</si>
  <si>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</si>
  <si>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</si>
  <si>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</si>
  <si>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ROTSE</t>
  </si>
  <si>
    <t>Nelson</t>
  </si>
  <si>
    <t>IBVS</t>
  </si>
  <si>
    <t>S3</t>
  </si>
  <si>
    <t>S4</t>
  </si>
  <si>
    <t>S5</t>
  </si>
  <si>
    <t>Misc</t>
  </si>
  <si>
    <t>Lin Fit</t>
  </si>
  <si>
    <t>Q. Fit</t>
  </si>
  <si>
    <t>Date</t>
  </si>
  <si>
    <t>I</t>
  </si>
  <si>
    <t>IBVS 5295</t>
  </si>
  <si>
    <t>II</t>
  </si>
  <si>
    <t>IBVS 5224</t>
  </si>
  <si>
    <t>IBVS 5438</t>
  </si>
  <si>
    <t>IBVS 5653</t>
  </si>
  <si>
    <t>IBVS 5713</t>
  </si>
  <si>
    <t>IBVS 5781</t>
  </si>
  <si>
    <t>IBVS 5871</t>
  </si>
  <si>
    <t>V0384 Ser / GSC 2035-0175</t>
  </si>
  <si>
    <t>Type</t>
  </si>
  <si>
    <t>EW?</t>
  </si>
  <si>
    <t>Checked by ToMcat 2010-01-04 -- no doubt</t>
  </si>
  <si>
    <t>Add cycle</t>
  </si>
  <si>
    <t>Old Cycle</t>
  </si>
  <si>
    <t>pg</t>
  </si>
  <si>
    <t>vis</t>
  </si>
  <si>
    <t>PE</t>
  </si>
  <si>
    <t>CCD</t>
  </si>
  <si>
    <t>BAVM 203 </t>
  </si>
  <si>
    <t>IBVS 5874</t>
  </si>
  <si>
    <t>VSB 48 </t>
  </si>
  <si>
    <t>IBVS 5918</t>
  </si>
  <si>
    <t>IBVS 5894</t>
  </si>
  <si>
    <t>IBVS 5920</t>
  </si>
  <si>
    <t>IBVS 5959</t>
  </si>
  <si>
    <t>IBVS 5945</t>
  </si>
  <si>
    <t>IBVS 6010</t>
  </si>
  <si>
    <t>IBVS 5992</t>
  </si>
  <si>
    <t>BAVM 225 </t>
  </si>
  <si>
    <t>IBVS 6048</t>
  </si>
  <si>
    <t>IBVS 6029</t>
  </si>
  <si>
    <t>IBVS 6075</t>
  </si>
  <si>
    <t>IBVS 5761</t>
  </si>
  <si>
    <t>IBVS 6084</t>
  </si>
  <si>
    <t>IBVS 6118</t>
  </si>
  <si>
    <t>IBVS 6149</t>
  </si>
  <si>
    <t>OEJV 0168</t>
  </si>
  <si>
    <t>IBVS 6152</t>
  </si>
  <si>
    <t>OEJV 0179</t>
  </si>
  <si>
    <t>IBVS 6157</t>
  </si>
  <si>
    <t>IBVS 6196</t>
  </si>
  <si>
    <t>JAVSO..44..164</t>
  </si>
  <si>
    <t>IBVS 6195</t>
  </si>
  <si>
    <t>IBVS 6244</t>
  </si>
  <si>
    <t>VSB-066</t>
  </si>
  <si>
    <t>RHN 2018</t>
  </si>
  <si>
    <t>VSB 067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</si>
  <si>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</si>
  <si>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</si>
  <si>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</si>
  <si>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</si>
  <si>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</si>
  <si>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</si>
  <si>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</si>
  <si>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2451247.8121 </t>
  </si>
  <si>
    <t> 10.03.1999 07:29 </t>
  </si>
  <si>
    <t> -0.0015 </t>
  </si>
  <si>
    <t>C </t>
  </si>
  <si>
    <t>o</t>
  </si>
  <si>
    <t> E.Blättler &amp; R.Diethelm </t>
  </si>
  <si>
    <t>IBVS 5295 </t>
  </si>
  <si>
    <t>2451287.7189 </t>
  </si>
  <si>
    <t> 19.04.1999 05:15 </t>
  </si>
  <si>
    <t> -0.0009 </t>
  </si>
  <si>
    <t>2452019.8715 </t>
  </si>
  <si>
    <t> 20.04.2001 08:54 </t>
  </si>
  <si>
    <t> -0.0005 </t>
  </si>
  <si>
    <t> R.Nelson </t>
  </si>
  <si>
    <t>IBVS 5224 </t>
  </si>
  <si>
    <t>2452359.4103 </t>
  </si>
  <si>
    <t> 25.03.2002 21:50 </t>
  </si>
  <si>
    <t> -0.0008 </t>
  </si>
  <si>
    <t>2452360.4871 </t>
  </si>
  <si>
    <t> 26.03.2002 23:41 </t>
  </si>
  <si>
    <t> 0.0011 </t>
  </si>
  <si>
    <t>2452360.6191 </t>
  </si>
  <si>
    <t> 27.03.2002 02:51 </t>
  </si>
  <si>
    <t> -0.0013 </t>
  </si>
  <si>
    <t>2452365.4569 </t>
  </si>
  <si>
    <t> 31.03.2002 22:57 </t>
  </si>
  <si>
    <t> -0.0006 </t>
  </si>
  <si>
    <t>2452365.5911 </t>
  </si>
  <si>
    <t> 01.04.2002 02:11 </t>
  </si>
  <si>
    <t>2452368.4142 </t>
  </si>
  <si>
    <t> 03.04.2002 21:56 </t>
  </si>
  <si>
    <t> 0.0007 </t>
  </si>
  <si>
    <t>2452368.5471 </t>
  </si>
  <si>
    <t> 04.04.2002 01:07 </t>
  </si>
  <si>
    <t>2452395.4223 </t>
  </si>
  <si>
    <t> 30.04.2002 22:08 </t>
  </si>
  <si>
    <t> 0.0015 </t>
  </si>
  <si>
    <t>2452409.3972 </t>
  </si>
  <si>
    <t> 14.05.2002 21:31 </t>
  </si>
  <si>
    <t> 0.0025 </t>
  </si>
  <si>
    <t>2452409.5282 </t>
  </si>
  <si>
    <t> 15.05.2002 00:40 </t>
  </si>
  <si>
    <t>2452415.5762 </t>
  </si>
  <si>
    <t> 21.05.2002 01:49 </t>
  </si>
  <si>
    <t>2452763.4509 </t>
  </si>
  <si>
    <t> 03.05.2003 22:49 </t>
  </si>
  <si>
    <t> 0.0058 </t>
  </si>
  <si>
    <t>ns</t>
  </si>
  <si>
    <t> E.Blättler </t>
  </si>
  <si>
    <t>IBVS 5438 </t>
  </si>
  <si>
    <t>2453216.3884 </t>
  </si>
  <si>
    <t> 29.07.2004 21:19 </t>
  </si>
  <si>
    <t> 0.0005 </t>
  </si>
  <si>
    <t>IBVS 5653 </t>
  </si>
  <si>
    <t>2453917.5096 </t>
  </si>
  <si>
    <t> 01.07.2006 00:13 </t>
  </si>
  <si>
    <t> 0.0078 </t>
  </si>
  <si>
    <t>R</t>
  </si>
  <si>
    <t>IBVS 5713 </t>
  </si>
  <si>
    <t>2454197.3869 </t>
  </si>
  <si>
    <t> 06.04.2007 21:17 </t>
  </si>
  <si>
    <t> 0.0038 </t>
  </si>
  <si>
    <t>IBVS 5781 </t>
  </si>
  <si>
    <t>2454570.3803 </t>
  </si>
  <si>
    <t> 13.04.2008 21:07 </t>
  </si>
  <si>
    <t>8205</t>
  </si>
  <si>
    <t> 0.0014 </t>
  </si>
  <si>
    <t> P.Frank </t>
  </si>
  <si>
    <t>BAVM 201 </t>
  </si>
  <si>
    <t>2454583.4154 </t>
  </si>
  <si>
    <t> 26.04.2008 21:58 </t>
  </si>
  <si>
    <t>8253.5</t>
  </si>
  <si>
    <t> 0.0031 </t>
  </si>
  <si>
    <t>-I</t>
  </si>
  <si>
    <t>2454583.5492 </t>
  </si>
  <si>
    <t> 27.04.2008 01:10 </t>
  </si>
  <si>
    <t>8254</t>
  </si>
  <si>
    <t>2454684.4597 </t>
  </si>
  <si>
    <t> 05.08.2008 23:01 </t>
  </si>
  <si>
    <t>8629.5</t>
  </si>
  <si>
    <t> 0.0053 </t>
  </si>
  <si>
    <t>IBVS 5871 </t>
  </si>
  <si>
    <t>2454934.3748 </t>
  </si>
  <si>
    <t> 12.04.2009 20:59 </t>
  </si>
  <si>
    <t>9559.5</t>
  </si>
  <si>
    <t> 0.0024 </t>
  </si>
  <si>
    <t>BAVM 209 </t>
  </si>
  <si>
    <t>2454934.5081 </t>
  </si>
  <si>
    <t> 13.04.2009 00:11 </t>
  </si>
  <si>
    <t>9560</t>
  </si>
  <si>
    <t>2454943.3768 </t>
  </si>
  <si>
    <t> 21.04.2009 21:02 </t>
  </si>
  <si>
    <t>9593</t>
  </si>
  <si>
    <t> 0.0020 </t>
  </si>
  <si>
    <t> F.Agerer </t>
  </si>
  <si>
    <t>2454943.5111 </t>
  </si>
  <si>
    <t> 22.04.2009 00:15 </t>
  </si>
  <si>
    <t>9593.5</t>
  </si>
  <si>
    <t> 0.0019 </t>
  </si>
  <si>
    <t>2454959.4998 </t>
  </si>
  <si>
    <t> 07.05.2009 23:59 </t>
  </si>
  <si>
    <t>9653</t>
  </si>
  <si>
    <t> 0.0013 </t>
  </si>
  <si>
    <t>2454961.6506 </t>
  </si>
  <si>
    <t> 10.05.2009 03:36 </t>
  </si>
  <si>
    <t>9661</t>
  </si>
  <si>
    <t> 0.0022 </t>
  </si>
  <si>
    <t> R.Diethelm </t>
  </si>
  <si>
    <t>IBVS 5894 </t>
  </si>
  <si>
    <t>2454961.7836 </t>
  </si>
  <si>
    <t> 10.05.2009 06:48 </t>
  </si>
  <si>
    <t>9661.5</t>
  </si>
  <si>
    <t> 0.0009 </t>
  </si>
  <si>
    <t>2454961.9198 </t>
  </si>
  <si>
    <t> 10.05.2009 10:04 </t>
  </si>
  <si>
    <t>9662</t>
  </si>
  <si>
    <t> 0.0027 </t>
  </si>
  <si>
    <t>2454996.4497 </t>
  </si>
  <si>
    <t> 13.06.2009 22:47 </t>
  </si>
  <si>
    <t>9790.5</t>
  </si>
  <si>
    <t>2455029.3681 </t>
  </si>
  <si>
    <t> 16.07.2009 20:50 </t>
  </si>
  <si>
    <t>9913</t>
  </si>
  <si>
    <t> 0.0000 </t>
  </si>
  <si>
    <t>2455029.3688 </t>
  </si>
  <si>
    <t> 16.07.2009 20:51 </t>
  </si>
  <si>
    <t>IBVS 5920 </t>
  </si>
  <si>
    <t>2455029.5003 </t>
  </si>
  <si>
    <t> 17.07.2009 00:00 </t>
  </si>
  <si>
    <t>9913.5</t>
  </si>
  <si>
    <t> -0.0021 </t>
  </si>
  <si>
    <t>2455038.3694 </t>
  </si>
  <si>
    <t> 25.07.2009 20:51 </t>
  </si>
  <si>
    <t>9946.5</t>
  </si>
  <si>
    <t> -0.0011 </t>
  </si>
  <si>
    <t>2455038.5057 </t>
  </si>
  <si>
    <t> 26.07.2009 00:08 </t>
  </si>
  <si>
    <t>9947</t>
  </si>
  <si>
    <t> 0.0008 </t>
  </si>
  <si>
    <t>2455049.3857 </t>
  </si>
  <si>
    <t> 05.08.2009 21:15 </t>
  </si>
  <si>
    <t>9987.5</t>
  </si>
  <si>
    <t> -0.0027 </t>
  </si>
  <si>
    <t>BAVM 214 </t>
  </si>
  <si>
    <t>2455269.8770 </t>
  </si>
  <si>
    <t> 14.03.2010 09:02 </t>
  </si>
  <si>
    <t>10808</t>
  </si>
  <si>
    <t> -0.0035 </t>
  </si>
  <si>
    <t>IBVS 5945 </t>
  </si>
  <si>
    <t>2455293.3921 </t>
  </si>
  <si>
    <t> 06.04.2010 21:24 </t>
  </si>
  <si>
    <t>10895.5</t>
  </si>
  <si>
    <t> -0.0022 </t>
  </si>
  <si>
    <t>2455293.5257 </t>
  </si>
  <si>
    <t> 07.04.2010 00:37 </t>
  </si>
  <si>
    <t>10896</t>
  </si>
  <si>
    <t> -0.0030 </t>
  </si>
  <si>
    <t>2455304.4085 </t>
  </si>
  <si>
    <t> 17.04.2010 21:48 </t>
  </si>
  <si>
    <t>10936.5</t>
  </si>
  <si>
    <t> -0.0037 </t>
  </si>
  <si>
    <t>2455304.5437 </t>
  </si>
  <si>
    <t> 18.04.2010 01:02 </t>
  </si>
  <si>
    <t>10937</t>
  </si>
  <si>
    <t> -0.0029 </t>
  </si>
  <si>
    <t>2455309.5149 </t>
  </si>
  <si>
    <t> 23.04.2010 00:21 </t>
  </si>
  <si>
    <t>10955.5</t>
  </si>
  <si>
    <t> -0.0032 </t>
  </si>
  <si>
    <t>2455376.4290 </t>
  </si>
  <si>
    <t> 28.06.2010 22:17 </t>
  </si>
  <si>
    <t>11204.5</t>
  </si>
  <si>
    <t> -0.0026 </t>
  </si>
  <si>
    <t>2455397.5233 </t>
  </si>
  <si>
    <t> 20.07.2010 00:33 </t>
  </si>
  <si>
    <t>11283</t>
  </si>
  <si>
    <t>2455629.5769 </t>
  </si>
  <si>
    <t> 09.03.2011 01:50 </t>
  </si>
  <si>
    <t>12146.5</t>
  </si>
  <si>
    <t> 0.0026 </t>
  </si>
  <si>
    <t>BAVM 220 </t>
  </si>
  <si>
    <t>2455653.8944 </t>
  </si>
  <si>
    <t> 02.04.2011 09:27 </t>
  </si>
  <si>
    <t>12237</t>
  </si>
  <si>
    <t> 0.0001 </t>
  </si>
  <si>
    <t>IBVS 5992 </t>
  </si>
  <si>
    <t>2456008.4824 </t>
  </si>
  <si>
    <t> 21.03.2012 23:34 </t>
  </si>
  <si>
    <t>13556.5</t>
  </si>
  <si>
    <t> 0.0002 </t>
  </si>
  <si>
    <t>BAVM 228 </t>
  </si>
  <si>
    <t>2456008.6162 </t>
  </si>
  <si>
    <t> 22.03.2012 02:47 </t>
  </si>
  <si>
    <t>13557</t>
  </si>
  <si>
    <t> -0.0004 </t>
  </si>
  <si>
    <t>2456035.889 </t>
  </si>
  <si>
    <t> 18.04.2012 09:20 </t>
  </si>
  <si>
    <t>13658.5</t>
  </si>
  <si>
    <t> -0.004 </t>
  </si>
  <si>
    <t>IBVS 6029 </t>
  </si>
  <si>
    <t>2456045.4316 </t>
  </si>
  <si>
    <t> 27.04.2012 22:21 </t>
  </si>
  <si>
    <t>13694</t>
  </si>
  <si>
    <t>2456045.5651 </t>
  </si>
  <si>
    <t> 28.04.2012 01:33 </t>
  </si>
  <si>
    <t>13694.5</t>
  </si>
  <si>
    <t> -0.0017 </t>
  </si>
  <si>
    <t>2456065.4508 </t>
  </si>
  <si>
    <t> 17.05.2012 22:49 </t>
  </si>
  <si>
    <t>13768.5</t>
  </si>
  <si>
    <t> -0.0019 </t>
  </si>
  <si>
    <t>2456080.3651 </t>
  </si>
  <si>
    <t> 01.06.2012 20:45 </t>
  </si>
  <si>
    <t>13824</t>
  </si>
  <si>
    <t>m</t>
  </si>
  <si>
    <t> M.Semuni </t>
  </si>
  <si>
    <t>IBVS 6075 </t>
  </si>
  <si>
    <t>2456080.4991 </t>
  </si>
  <si>
    <t> 01.06.2012 23:58 </t>
  </si>
  <si>
    <t>13824.5</t>
  </si>
  <si>
    <t> -0.0025 </t>
  </si>
  <si>
    <t>2456087.3527 </t>
  </si>
  <si>
    <t> 08.06.2012 20:27 </t>
  </si>
  <si>
    <t>13850</t>
  </si>
  <si>
    <t> Y.Kilic, S.Cerit </t>
  </si>
  <si>
    <t>IBVS 6128 </t>
  </si>
  <si>
    <t>2456087.4848 </t>
  </si>
  <si>
    <t> 08.06.2012 23:38 </t>
  </si>
  <si>
    <t>13850.5</t>
  </si>
  <si>
    <t>2456094.4726 </t>
  </si>
  <si>
    <t> 15.06.2012 23:20 </t>
  </si>
  <si>
    <t>13876.5</t>
  </si>
  <si>
    <t>2456132.3628 </t>
  </si>
  <si>
    <t> 23.07.2012 20:42 </t>
  </si>
  <si>
    <t>14017.5</t>
  </si>
  <si>
    <t>2456132.4991 </t>
  </si>
  <si>
    <t> 23.07.2012 23:58 </t>
  </si>
  <si>
    <t>14018</t>
  </si>
  <si>
    <t>2456407.4080 </t>
  </si>
  <si>
    <t> 24.04.2013 21:47 </t>
  </si>
  <si>
    <t>15041</t>
  </si>
  <si>
    <t> -0.0024 </t>
  </si>
  <si>
    <t>BAVM 232 </t>
  </si>
  <si>
    <t>2456407.5396 </t>
  </si>
  <si>
    <t> 25.04.2013 00:57 </t>
  </si>
  <si>
    <t>15041.5</t>
  </si>
  <si>
    <t> -0.0052 </t>
  </si>
  <si>
    <t>2456475.3965 </t>
  </si>
  <si>
    <t> 01.07.2013 21:30 </t>
  </si>
  <si>
    <t>15294</t>
  </si>
  <si>
    <t> -0.0023 </t>
  </si>
  <si>
    <t>2456475.5292 </t>
  </si>
  <si>
    <t> 02.07.2013 00:42 </t>
  </si>
  <si>
    <t>15294.5</t>
  </si>
  <si>
    <t> -0.0040 </t>
  </si>
  <si>
    <t>2456505.3579 </t>
  </si>
  <si>
    <t> 31.07.2013 20:35 </t>
  </si>
  <si>
    <t>15405.5</t>
  </si>
  <si>
    <t> -0.0042 </t>
  </si>
  <si>
    <t>BAVM 234 </t>
  </si>
  <si>
    <t>2456505.4949 </t>
  </si>
  <si>
    <t> 31.07.2013 23:52 </t>
  </si>
  <si>
    <t>15406</t>
  </si>
  <si>
    <t> -0.0016 </t>
  </si>
  <si>
    <t>2456834.4254 </t>
  </si>
  <si>
    <t> 25.06.2014 22:12 </t>
  </si>
  <si>
    <t>16630</t>
  </si>
  <si>
    <t> 0.0046 </t>
  </si>
  <si>
    <t>BAVM 238 </t>
  </si>
  <si>
    <t>2456856.4598 </t>
  </si>
  <si>
    <t> 17.07.2014 23:02 </t>
  </si>
  <si>
    <t>16712</t>
  </si>
  <si>
    <t> 0.0033 </t>
  </si>
  <si>
    <t>2456924.3124 </t>
  </si>
  <si>
    <t> 23.09.2014 19:29 </t>
  </si>
  <si>
    <t>16964.5</t>
  </si>
  <si>
    <t> 0.0018 </t>
  </si>
  <si>
    <t>BAVM 239 </t>
  </si>
  <si>
    <t>2457122.3618 </t>
  </si>
  <si>
    <t> 09.04.2015 20:40 </t>
  </si>
  <si>
    <t>17701.5</t>
  </si>
  <si>
    <t>BAVM 241 (=IBVS 6157) </t>
  </si>
  <si>
    <t>2457122.4959 </t>
  </si>
  <si>
    <t> 09.04.2015 23:54 </t>
  </si>
  <si>
    <t>17702</t>
  </si>
  <si>
    <t>2457133.5137 </t>
  </si>
  <si>
    <t> 21.04.2015 00:19 </t>
  </si>
  <si>
    <t>17743</t>
  </si>
  <si>
    <t>2457134.4542 </t>
  </si>
  <si>
    <t> 21.04.2015 22:54 </t>
  </si>
  <si>
    <t>17746.5</t>
  </si>
  <si>
    <t>2457134.5884 </t>
  </si>
  <si>
    <t> 22.04.2015 02:07 </t>
  </si>
  <si>
    <t>17747</t>
  </si>
  <si>
    <t>2457153.3994 </t>
  </si>
  <si>
    <t> 10.05.2015 21:35 </t>
  </si>
  <si>
    <t>17817</t>
  </si>
  <si>
    <t>2457153.5338 </t>
  </si>
  <si>
    <t> 11.05.2015 00:48 </t>
  </si>
  <si>
    <t>17817.5</t>
  </si>
  <si>
    <t>2457158.3709 </t>
  </si>
  <si>
    <t> 15.05.2015 20:54 </t>
  </si>
  <si>
    <t>17835.5</t>
  </si>
  <si>
    <t>2457158.5038 </t>
  </si>
  <si>
    <t> 16.05.2015 00:05 </t>
  </si>
  <si>
    <t>17836</t>
  </si>
  <si>
    <t> -0.0041 </t>
  </si>
  <si>
    <t>2457238.4509 </t>
  </si>
  <si>
    <t> 03.08.2015 22:49 </t>
  </si>
  <si>
    <t>18133.5</t>
  </si>
  <si>
    <t> -0.0039 </t>
  </si>
  <si>
    <t>2457241.4065 </t>
  </si>
  <si>
    <t> 06.08.2015 21:45 </t>
  </si>
  <si>
    <t>18144.5</t>
  </si>
  <si>
    <t> -0.0043 </t>
  </si>
  <si>
    <t>2454516.6359 </t>
  </si>
  <si>
    <t> 20.02.2008 03:15 </t>
  </si>
  <si>
    <t> 0.0028 </t>
  </si>
  <si>
    <t>2454594.4335 </t>
  </si>
  <si>
    <t> 07.05.2008 22:24 </t>
  </si>
  <si>
    <t>8294.5</t>
  </si>
  <si>
    <t>2454594.5664 </t>
  </si>
  <si>
    <t> 08.05.2008 01:35 </t>
  </si>
  <si>
    <t>8295</t>
  </si>
  <si>
    <t>2454596.4472 </t>
  </si>
  <si>
    <t> 09.05.2008 22:43 </t>
  </si>
  <si>
    <t>8302</t>
  </si>
  <si>
    <t>2454596.5811 </t>
  </si>
  <si>
    <t> 10.05.2008 01:56 </t>
  </si>
  <si>
    <t>8302.5</t>
  </si>
  <si>
    <t>2454597.3894 </t>
  </si>
  <si>
    <t> 10.05.2008 21:20 </t>
  </si>
  <si>
    <t>8305.5</t>
  </si>
  <si>
    <t> 0.0032 </t>
  </si>
  <si>
    <t>2454597.5232 </t>
  </si>
  <si>
    <t> 11.05.2008 00:33 </t>
  </si>
  <si>
    <t>8306</t>
  </si>
  <si>
    <t>2454604.1058 </t>
  </si>
  <si>
    <t> 17.05.2008 14:32 </t>
  </si>
  <si>
    <t>8330.5</t>
  </si>
  <si>
    <t>Ic</t>
  </si>
  <si>
    <t> K.Nagajima </t>
  </si>
  <si>
    <t>2454610.4225 </t>
  </si>
  <si>
    <t> 23.05.2008 22:08 </t>
  </si>
  <si>
    <t>8354</t>
  </si>
  <si>
    <t> 0.0029 </t>
  </si>
  <si>
    <t>2454610.5568 </t>
  </si>
  <si>
    <t> 24.05.2008 01:21 </t>
  </si>
  <si>
    <t>8354.5</t>
  </si>
  <si>
    <t>2454636.4897 </t>
  </si>
  <si>
    <t> 18.06.2008 23:45 </t>
  </si>
  <si>
    <t>8451</t>
  </si>
  <si>
    <t> 0.0034 </t>
  </si>
  <si>
    <t>2454703.4042 </t>
  </si>
  <si>
    <t> 24.08.2008 21:42 </t>
  </si>
  <si>
    <t>8700</t>
  </si>
  <si>
    <t> 0.0044 </t>
  </si>
  <si>
    <t>2454952.9146 </t>
  </si>
  <si>
    <t> 01.05.2009 09:57 </t>
  </si>
  <si>
    <t>9628.5</t>
  </si>
  <si>
    <t> -0.0001 </t>
  </si>
  <si>
    <t>2455662.4937 </t>
  </si>
  <si>
    <t> 10.04.2011 23:50 </t>
  </si>
  <si>
    <t>12269</t>
  </si>
  <si>
    <t>2455689.5043 </t>
  </si>
  <si>
    <t> 08.05.2011 00:06 </t>
  </si>
  <si>
    <t>12369.5</t>
  </si>
  <si>
    <t>2455754.4014 </t>
  </si>
  <si>
    <t> 11.07.2011 21:38 </t>
  </si>
  <si>
    <t>12611</t>
  </si>
  <si>
    <t>2455754.5363 </t>
  </si>
  <si>
    <t> 12.07.2011 00:52 </t>
  </si>
  <si>
    <t>12611.5</t>
  </si>
  <si>
    <t> 0.0030 </t>
  </si>
  <si>
    <t>2455775.3623 </t>
  </si>
  <si>
    <t> 01.08.2011 20:41 </t>
  </si>
  <si>
    <t>12689</t>
  </si>
  <si>
    <t>JBAV, 60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</si>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</sst>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m/d/yyyy"/>
    <numFmt numFmtId="167" formatCode="0.0000"/>
    <numFmt numFmtId="168" formatCode="dd/mm/yyyy"/>
    <numFmt numFmtId="169" formatCode="0.00000"/>
  </numFmts>
  <fonts count="20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" fillId="0" borderId="0"/>
    <xf numFmtId="0" fontId="18" fillId="0" borderId="0"/>
    <xf numFmtId="0" fontId="18" fillId="0" borderId="0"/>
    <xf numFmtId="0" fontId="18" fillId="0" borderId="0"/>
  </cellStyleXfs>
  <cellXfs count="109">
    <xf numFmtId="0" fontId="0" fillId="0" borderId="0" xfId="0">
      <alignment vertical="top"/>
    </xf>
    <xf numFmtId="0" fontId="0" fillId="0" borderId="0" xfId="0" applyAlignment="1"/>
    <xf numFmtId="0" fontId="2" fillId="0" borderId="1" xfId="0" applyFont="1" applyBorder="1">
      <alignment vertical="top"/>
    </xf>
    <xf numFmtId="0" fontId="0" fillId="0" borderId="1" xfId="0" applyBorder="1">
      <alignment vertical="top"/>
    </xf>
    <xf numFmtId="0" fontId="3" fillId="0" borderId="0" xfId="0" applyFont="1" applyAlignment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0" fillId="0" borderId="4" xfId="0" applyBorder="1" applyAlignment="1">
      <alignment horizontal="center"/>
    </xf>
    <xf numFmtId="0" fontId="6" fillId="0" borderId="0" xfId="0" applyFont="1">
      <alignment vertical="top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7" fillId="0" borderId="0" xfId="0" applyFont="1">
      <alignment vertical="top"/>
    </xf>
    <xf numFmtId="165" fontId="6" fillId="0" borderId="0" xfId="0" applyNumberFormat="1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0" fillId="0" borderId="7" xfId="0" applyBorder="1">
      <alignment vertical="top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left" vertical="top"/>
    </xf>
    <xf numFmtId="166" fontId="0" fillId="0" borderId="0" xfId="0" applyNumberFormat="1" applyAlignment="1"/>
    <xf numFmtId="0" fontId="8" fillId="0" borderId="7" xfId="0" applyFont="1" applyBorder="1">
      <alignment vertical="top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>
      <alignment vertical="top"/>
    </xf>
    <xf numFmtId="0" fontId="3" fillId="0" borderId="1" xfId="0" applyFont="1" applyBorder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8" xfId="0" applyBorder="1">
      <alignment vertical="top"/>
    </xf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2" borderId="0" xfId="0" applyFont="1" applyFill="1" applyAlignme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/>
    </xf>
    <xf numFmtId="0" fontId="12" fillId="0" borderId="0" xfId="0" applyFont="1" applyAlignment="1"/>
    <xf numFmtId="0" fontId="8" fillId="0" borderId="0" xfId="0" applyFont="1" applyAlignment="1"/>
    <xf numFmtId="0" fontId="0" fillId="0" borderId="1" xfId="0" applyBorder="1" applyAlignment="1">
      <alignment horizontal="left" wrapText="1"/>
    </xf>
    <xf numFmtId="0" fontId="8" fillId="0" borderId="0" xfId="0" applyFont="1">
      <alignment vertical="top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8" fillId="0" borderId="0" xfId="7" applyFont="1"/>
    <xf numFmtId="0" fontId="8" fillId="0" borderId="0" xfId="7" applyFont="1" applyAlignment="1">
      <alignment horizontal="center"/>
    </xf>
    <xf numFmtId="0" fontId="8" fillId="0" borderId="0" xfId="7" applyFont="1" applyAlignment="1">
      <alignment horizontal="left"/>
    </xf>
    <xf numFmtId="0" fontId="8" fillId="0" borderId="0" xfId="6" applyFont="1" applyAlignment="1">
      <alignment wrapText="1"/>
    </xf>
    <xf numFmtId="0" fontId="8" fillId="0" borderId="0" xfId="6" applyFont="1" applyAlignment="1">
      <alignment horizontal="center" wrapText="1"/>
    </xf>
    <xf numFmtId="0" fontId="8" fillId="0" borderId="0" xfId="6" applyFont="1" applyAlignment="1">
      <alignment horizontal="left" wrapText="1"/>
    </xf>
    <xf numFmtId="0" fontId="15" fillId="0" borderId="0" xfId="8" applyFont="1" applyAlignment="1">
      <alignment horizontal="left" vertical="center"/>
    </xf>
    <xf numFmtId="0" fontId="15" fillId="0" borderId="0" xfId="8" applyFont="1" applyAlignment="1">
      <alignment horizontal="center" vertical="center"/>
    </xf>
    <xf numFmtId="0" fontId="16" fillId="0" borderId="0" xfId="0" applyFont="1" applyAlignment="1">
      <alignment wrapText="1"/>
    </xf>
    <xf numFmtId="0" fontId="10" fillId="0" borderId="0" xfId="9" applyFont="1" applyAlignment="1">
      <alignment horizontal="left"/>
    </xf>
    <xf numFmtId="0" fontId="10" fillId="0" borderId="0" xfId="9" applyFont="1" applyAlignment="1">
      <alignment horizontal="center" wrapText="1"/>
    </xf>
    <xf numFmtId="0" fontId="10" fillId="0" borderId="0" xfId="9" applyFont="1" applyAlignment="1">
      <alignment horizontal="left" wrapText="1"/>
    </xf>
    <xf numFmtId="0" fontId="10" fillId="0" borderId="0" xfId="9" applyFont="1" applyAlignment="1">
      <alignment horizontal="center"/>
    </xf>
    <xf numFmtId="0" fontId="16" fillId="0" borderId="0" xfId="6" applyFont="1" applyAlignment="1">
      <alignment wrapText="1"/>
    </xf>
    <xf numFmtId="167" fontId="8" fillId="0" borderId="0" xfId="0" applyNumberFormat="1" applyFont="1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17" fillId="0" borderId="0" xfId="5" applyNumberFormat="1" applyFill="1" applyBorder="1" applyAlignment="1" applyProtection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8" fillId="3" borderId="15" xfId="0" applyFont="1" applyFill="1" applyBorder="1" applyAlignment="1">
      <alignment horizontal="left" vertical="top" wrapText="1" indent="1"/>
    </xf>
    <xf numFmtId="0" fontId="8" fillId="3" borderId="15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>
      <alignment horizontal="right" vertical="top" wrapText="1"/>
    </xf>
    <xf numFmtId="0" fontId="17" fillId="3" borderId="15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168" fontId="8" fillId="0" borderId="0" xfId="0" applyNumberFormat="1" applyFont="1" applyAlignme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9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69" fontId="19" fillId="0" borderId="0" xfId="0" applyNumberFormat="1" applyFont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right" vertic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V384 Ser - O-C Diagr.</a:t>
            </a:r>
          </a:p>
        </c:rich>
      </c:tx>
      <c:layout>
        <c:manualLayout>
          <c:xMode val="edge"/>
          <c:yMode val="edge"/>
          <c:x val="0.39173993738892776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064378373229"/>
          <c:y val="0.10553846913336458"/>
          <c:w val="0.83938308712662479"/>
          <c:h val="0.668757518162894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Active!$F$21:$F$1820</c:f>
              <c:numCache>
                <c:formatCode>General</c:formatCode>
                <c:ptCount val="1800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  <c:pt idx="162">
                  <c:v>17358.5</c:v>
                </c:pt>
                <c:pt idx="163">
                  <c:v>20270</c:v>
                </c:pt>
                <c:pt idx="164">
                  <c:v>20627</c:v>
                </c:pt>
                <c:pt idx="165">
                  <c:v>20708.5</c:v>
                </c:pt>
                <c:pt idx="166">
                  <c:v>20734.5</c:v>
                </c:pt>
                <c:pt idx="167">
                  <c:v>20764</c:v>
                </c:pt>
              </c:numCache>
            </c:numRef>
          </c:xVal>
          <c:yVal>
            <c:numRef>
              <c:f>Active!$H$21:$H$1820</c:f>
              <c:numCache>
                <c:formatCode>General</c:formatCode>
                <c:ptCount val="18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39-440A-9F1D-B0789282469B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Active!$F$21:$F$1820</c:f>
              <c:numCache>
                <c:formatCode>General</c:formatCode>
                <c:ptCount val="1800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  <c:pt idx="162">
                  <c:v>17358.5</c:v>
                </c:pt>
                <c:pt idx="163">
                  <c:v>20270</c:v>
                </c:pt>
                <c:pt idx="164">
                  <c:v>20627</c:v>
                </c:pt>
                <c:pt idx="165">
                  <c:v>20708.5</c:v>
                </c:pt>
                <c:pt idx="166">
                  <c:v>20734.5</c:v>
                </c:pt>
                <c:pt idx="167">
                  <c:v>20764</c:v>
                </c:pt>
              </c:numCache>
            </c:numRef>
          </c:xVal>
          <c:yVal>
            <c:numRef>
              <c:f>Active!$I$21:$I$1820</c:f>
              <c:numCache>
                <c:formatCode>General</c:formatCode>
                <c:ptCount val="18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39-440A-9F1D-B0789282469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Active!$F$21:$F$1820</c:f>
              <c:numCache>
                <c:formatCode>General</c:formatCode>
                <c:ptCount val="1800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  <c:pt idx="162">
                  <c:v>17358.5</c:v>
                </c:pt>
                <c:pt idx="163">
                  <c:v>20270</c:v>
                </c:pt>
                <c:pt idx="164">
                  <c:v>20627</c:v>
                </c:pt>
                <c:pt idx="165">
                  <c:v>20708.5</c:v>
                </c:pt>
                <c:pt idx="166">
                  <c:v>20734.5</c:v>
                </c:pt>
                <c:pt idx="167">
                  <c:v>20764</c:v>
                </c:pt>
              </c:numCache>
            </c:numRef>
          </c:xVal>
          <c:yVal>
            <c:numRef>
              <c:f>Active!$J$21:$J$1820</c:f>
              <c:numCache>
                <c:formatCode>General</c:formatCode>
                <c:ptCount val="1800"/>
                <c:pt idx="22">
                  <c:v>2.3058722727000713E-3</c:v>
                </c:pt>
                <c:pt idx="25">
                  <c:v>-6.1365253422991373E-3</c:v>
                </c:pt>
                <c:pt idx="26">
                  <c:v>-4.4336878418107517E-3</c:v>
                </c:pt>
                <c:pt idx="27">
                  <c:v>-4.9986070371232927E-3</c:v>
                </c:pt>
                <c:pt idx="40">
                  <c:v>-6.2026408268138766E-3</c:v>
                </c:pt>
                <c:pt idx="41">
                  <c:v>-7.267560031323228E-3</c:v>
                </c:pt>
                <c:pt idx="42">
                  <c:v>-6.6522272973088548E-3</c:v>
                </c:pt>
                <c:pt idx="43">
                  <c:v>-6.7171464907005429E-3</c:v>
                </c:pt>
                <c:pt idx="45">
                  <c:v>-7.4425314160180278E-3</c:v>
                </c:pt>
                <c:pt idx="49">
                  <c:v>-7.8953116899356246E-3</c:v>
                </c:pt>
                <c:pt idx="50">
                  <c:v>-8.9005159243242815E-3</c:v>
                </c:pt>
                <c:pt idx="52">
                  <c:v>-1.1065435130149126E-2</c:v>
                </c:pt>
                <c:pt idx="55">
                  <c:v>-1.1673476874420885E-2</c:v>
                </c:pt>
                <c:pt idx="57">
                  <c:v>-1.1966745878453366E-2</c:v>
                </c:pt>
                <c:pt idx="58">
                  <c:v>-1.273166507598944E-2</c:v>
                </c:pt>
                <c:pt idx="59">
                  <c:v>-1.3490120356436819E-2</c:v>
                </c:pt>
                <c:pt idx="60">
                  <c:v>-1.2655039558012504E-2</c:v>
                </c:pt>
                <c:pt idx="61">
                  <c:v>-1.2957049992110115E-2</c:v>
                </c:pt>
                <c:pt idx="62">
                  <c:v>-1.2586812088557053E-2</c:v>
                </c:pt>
                <c:pt idx="63">
                  <c:v>-1.3579126643890049E-2</c:v>
                </c:pt>
                <c:pt idx="64">
                  <c:v>-8.1945867568720132E-3</c:v>
                </c:pt>
                <c:pt idx="71">
                  <c:v>-1.1766733543481678E-2</c:v>
                </c:pt>
                <c:pt idx="72">
                  <c:v>-1.2331652753346134E-2</c:v>
                </c:pt>
                <c:pt idx="74">
                  <c:v>-1.2919513814267702E-2</c:v>
                </c:pt>
                <c:pt idx="75">
                  <c:v>-1.3784433023829479E-2</c:v>
                </c:pt>
                <c:pt idx="76">
                  <c:v>-1.4092474768403918E-2</c:v>
                </c:pt>
                <c:pt idx="79">
                  <c:v>-1.3674304529558867E-2</c:v>
                </c:pt>
                <c:pt idx="80">
                  <c:v>-1.5939223732857499E-2</c:v>
                </c:pt>
                <c:pt idx="81">
                  <c:v>-1.5115022179088555E-2</c:v>
                </c:pt>
                <c:pt idx="82">
                  <c:v>-1.582223685545614E-2</c:v>
                </c:pt>
                <c:pt idx="83">
                  <c:v>-1.388715606299229E-2</c:v>
                </c:pt>
                <c:pt idx="84">
                  <c:v>-1.5611841285135597E-2</c:v>
                </c:pt>
                <c:pt idx="85">
                  <c:v>-1.8376760497631039E-2</c:v>
                </c:pt>
                <c:pt idx="86">
                  <c:v>-1.5760956986923702E-2</c:v>
                </c:pt>
                <c:pt idx="87">
                  <c:v>-1.7425876190827694E-2</c:v>
                </c:pt>
                <c:pt idx="88">
                  <c:v>-1.7737938811478671E-2</c:v>
                </c:pt>
                <c:pt idx="89">
                  <c:v>-1.5102858014870435E-2</c:v>
                </c:pt>
                <c:pt idx="90">
                  <c:v>-9.9250620405655354E-3</c:v>
                </c:pt>
                <c:pt idx="91">
                  <c:v>-1.1371811007848009E-2</c:v>
                </c:pt>
                <c:pt idx="93">
                  <c:v>-1.3056007497652899E-2</c:v>
                </c:pt>
                <c:pt idx="95">
                  <c:v>-1.7546909759403206E-2</c:v>
                </c:pt>
                <c:pt idx="96">
                  <c:v>-1.7811828962294385E-2</c:v>
                </c:pt>
                <c:pt idx="99">
                  <c:v>-1.7935203439265024E-2</c:v>
                </c:pt>
                <c:pt idx="100">
                  <c:v>-1.7989637854043394E-2</c:v>
                </c:pt>
                <c:pt idx="101">
                  <c:v>-1.8154557052184828E-2</c:v>
                </c:pt>
                <c:pt idx="102">
                  <c:v>-1.824324519111542E-2</c:v>
                </c:pt>
                <c:pt idx="103">
                  <c:v>-1.8208164394309279E-2</c:v>
                </c:pt>
                <c:pt idx="104">
                  <c:v>-1.8245255625515711E-2</c:v>
                </c:pt>
                <c:pt idx="105">
                  <c:v>-1.971017482719617E-2</c:v>
                </c:pt>
                <c:pt idx="107">
                  <c:v>-1.9737099413760006E-2</c:v>
                </c:pt>
                <c:pt idx="108">
                  <c:v>-2.0165321839158423E-2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39-440A-9F1D-B0789282469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Active!$F$21:$F$1820</c:f>
              <c:numCache>
                <c:formatCode>General</c:formatCode>
                <c:ptCount val="1800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  <c:pt idx="162">
                  <c:v>17358.5</c:v>
                </c:pt>
                <c:pt idx="163">
                  <c:v>20270</c:v>
                </c:pt>
                <c:pt idx="164">
                  <c:v>20627</c:v>
                </c:pt>
                <c:pt idx="165">
                  <c:v>20708.5</c:v>
                </c:pt>
                <c:pt idx="166">
                  <c:v>20734.5</c:v>
                </c:pt>
                <c:pt idx="167">
                  <c:v>20764</c:v>
                </c:pt>
              </c:numCache>
            </c:numRef>
          </c:xVal>
          <c:yVal>
            <c:numRef>
              <c:f>Active!$K$21:$K$1820</c:f>
              <c:numCache>
                <c:formatCode>General</c:formatCode>
                <c:ptCount val="1800"/>
                <c:pt idx="0">
                  <c:v>-9.2052324180258438E-4</c:v>
                </c:pt>
                <c:pt idx="1">
                  <c:v>1.3854767603334039E-3</c:v>
                </c:pt>
                <c:pt idx="2">
                  <c:v>-4.5464668801287189E-4</c:v>
                </c:pt>
                <c:pt idx="3">
                  <c:v>1.6784740655566566E-3</c:v>
                </c:pt>
                <c:pt idx="4">
                  <c:v>1.8044740645564161E-3</c:v>
                </c:pt>
                <c:pt idx="5">
                  <c:v>-4.0252132748719305E-5</c:v>
                </c:pt>
                <c:pt idx="6">
                  <c:v>-9.3859474873170257E-5</c:v>
                </c:pt>
                <c:pt idx="7">
                  <c:v>-1.3910730340285227E-3</c:v>
                </c:pt>
                <c:pt idx="8">
                  <c:v>4.8957335093291476E-4</c:v>
                </c:pt>
                <c:pt idx="9">
                  <c:v>-1.8753458425635472E-3</c:v>
                </c:pt>
                <c:pt idx="10">
                  <c:v>-1.212437084177509E-3</c:v>
                </c:pt>
                <c:pt idx="11">
                  <c:v>-1.3773562823189422E-3</c:v>
                </c:pt>
                <c:pt idx="12">
                  <c:v>5.934049841016531E-5</c:v>
                </c:pt>
                <c:pt idx="13">
                  <c:v>-1.4055787032702938E-3</c:v>
                </c:pt>
                <c:pt idx="14">
                  <c:v>8.1058109935838729E-4</c:v>
                </c:pt>
                <c:pt idx="15">
                  <c:v>-1.8543381083873101E-3</c:v>
                </c:pt>
                <c:pt idx="16">
                  <c:v>1.7589841954759322E-3</c:v>
                </c:pt>
                <c:pt idx="17">
                  <c:v>-1.605935009138193E-3</c:v>
                </c:pt>
                <c:pt idx="18">
                  <c:v>-2.7299050998408347E-5</c:v>
                </c:pt>
                <c:pt idx="19">
                  <c:v>3.8968895896687172E-3</c:v>
                </c:pt>
                <c:pt idx="20">
                  <c:v>-2.7457369506009854E-3</c:v>
                </c:pt>
                <c:pt idx="21">
                  <c:v>8.1471585144754499E-4</c:v>
                </c:pt>
                <c:pt idx="23">
                  <c:v>-2.5208233928424306E-3</c:v>
                </c:pt>
                <c:pt idx="24">
                  <c:v>-4.5688449463341385E-3</c:v>
                </c:pt>
                <c:pt idx="28">
                  <c:v>-4.2570623190840706E-3</c:v>
                </c:pt>
                <c:pt idx="29">
                  <c:v>-5.7219815134885721E-3</c:v>
                </c:pt>
                <c:pt idx="30">
                  <c:v>-6.0308503307169303E-3</c:v>
                </c:pt>
                <c:pt idx="31">
                  <c:v>-6.4957695358316414E-3</c:v>
                </c:pt>
                <c:pt idx="32">
                  <c:v>-4.3852847447851673E-3</c:v>
                </c:pt>
                <c:pt idx="33">
                  <c:v>-4.9502039400977083E-3</c:v>
                </c:pt>
                <c:pt idx="34">
                  <c:v>-6.2312447917065583E-3</c:v>
                </c:pt>
                <c:pt idx="35">
                  <c:v>-4.6824472374282777E-3</c:v>
                </c:pt>
                <c:pt idx="36">
                  <c:v>-4.7473664380959235E-3</c:v>
                </c:pt>
                <c:pt idx="37">
                  <c:v>-4.2767722334247082E-3</c:v>
                </c:pt>
                <c:pt idx="38">
                  <c:v>-2.5529269842081703E-3</c:v>
                </c:pt>
                <c:pt idx="39">
                  <c:v>-3.5065343254245818E-3</c:v>
                </c:pt>
                <c:pt idx="44">
                  <c:v>-8.7614905642112717E-3</c:v>
                </c:pt>
                <c:pt idx="46">
                  <c:v>-6.4812386262929067E-3</c:v>
                </c:pt>
                <c:pt idx="47">
                  <c:v>-7.8461578232236207E-3</c:v>
                </c:pt>
                <c:pt idx="48">
                  <c:v>-6.0110770282335579E-3</c:v>
                </c:pt>
                <c:pt idx="51">
                  <c:v>-8.2005159274558537E-3</c:v>
                </c:pt>
                <c:pt idx="53">
                  <c:v>-1.0050102391687687E-2</c:v>
                </c:pt>
                <c:pt idx="54">
                  <c:v>-8.1150215919478796E-3</c:v>
                </c:pt>
                <c:pt idx="56">
                  <c:v>-1.3205885697971098E-2</c:v>
                </c:pt>
                <c:pt idx="65">
                  <c:v>-1.0744962135504466E-2</c:v>
                </c:pt>
                <c:pt idx="66">
                  <c:v>-1.0799790994497016E-2</c:v>
                </c:pt>
                <c:pt idx="67">
                  <c:v>-7.5485503912204877E-3</c:v>
                </c:pt>
                <c:pt idx="68">
                  <c:v>-8.7045244727050886E-3</c:v>
                </c:pt>
                <c:pt idx="69">
                  <c:v>-8.169443673978094E-3</c:v>
                </c:pt>
                <c:pt idx="70">
                  <c:v>-8.7319198282784782E-3</c:v>
                </c:pt>
                <c:pt idx="73">
                  <c:v>-1.5610250549798366E-2</c:v>
                </c:pt>
                <c:pt idx="77">
                  <c:v>-1.4298506073828321E-2</c:v>
                </c:pt>
                <c:pt idx="78">
                  <c:v>-1.4663425274193287E-2</c:v>
                </c:pt>
                <c:pt idx="92">
                  <c:v>-1.1072043860622216E-2</c:v>
                </c:pt>
                <c:pt idx="94">
                  <c:v>-1.6615441352769267E-2</c:v>
                </c:pt>
                <c:pt idx="97">
                  <c:v>-1.7115849841502495E-2</c:v>
                </c:pt>
                <c:pt idx="98">
                  <c:v>-1.7880769039038569E-2</c:v>
                </c:pt>
                <c:pt idx="106">
                  <c:v>-2.0169775321846828E-2</c:v>
                </c:pt>
                <c:pt idx="109">
                  <c:v>-2.0540293226076756E-2</c:v>
                </c:pt>
                <c:pt idx="110">
                  <c:v>-2.3110187743441202E-2</c:v>
                </c:pt>
                <c:pt idx="111">
                  <c:v>-2.2575106944714207E-2</c:v>
                </c:pt>
                <c:pt idx="112">
                  <c:v>-2.2959774207265582E-2</c:v>
                </c:pt>
                <c:pt idx="113">
                  <c:v>-2.3624693407327868E-2</c:v>
                </c:pt>
                <c:pt idx="114">
                  <c:v>-2.2856542251247447E-2</c:v>
                </c:pt>
                <c:pt idx="115">
                  <c:v>-2.3081138249835931E-2</c:v>
                </c:pt>
                <c:pt idx="116">
                  <c:v>-2.1081138249428477E-2</c:v>
                </c:pt>
                <c:pt idx="117">
                  <c:v>-2.4546057458792347E-2</c:v>
                </c:pt>
                <c:pt idx="118">
                  <c:v>-2.2846057458082214E-2</c:v>
                </c:pt>
                <c:pt idx="119">
                  <c:v>-2.4235572665929794E-2</c:v>
                </c:pt>
                <c:pt idx="120">
                  <c:v>-2.2935572662390769E-2</c:v>
                </c:pt>
                <c:pt idx="121">
                  <c:v>-2.2735572660167236E-2</c:v>
                </c:pt>
                <c:pt idx="122">
                  <c:v>-2.1900491861742921E-2</c:v>
                </c:pt>
                <c:pt idx="123">
                  <c:v>-2.2754926263587549E-2</c:v>
                </c:pt>
                <c:pt idx="124">
                  <c:v>-2.3519845475675538E-2</c:v>
                </c:pt>
                <c:pt idx="125">
                  <c:v>-2.3309360680286773E-2</c:v>
                </c:pt>
                <c:pt idx="126">
                  <c:v>-2.2274279879638925E-2</c:v>
                </c:pt>
                <c:pt idx="127">
                  <c:v>-1.5023879255750217E-2</c:v>
                </c:pt>
                <c:pt idx="128">
                  <c:v>-1.9545243303582538E-2</c:v>
                </c:pt>
                <c:pt idx="129">
                  <c:v>-1.5910162503132597E-2</c:v>
                </c:pt>
                <c:pt idx="130">
                  <c:v>-1.5399677708046511E-2</c:v>
                </c:pt>
                <c:pt idx="131">
                  <c:v>-1.9264596907305531E-2</c:v>
                </c:pt>
                <c:pt idx="132">
                  <c:v>-1.8873465720389504E-2</c:v>
                </c:pt>
                <c:pt idx="133">
                  <c:v>-1.6238384923781268E-2</c:v>
                </c:pt>
                <c:pt idx="134">
                  <c:v>-1.5938384924083948E-2</c:v>
                </c:pt>
                <c:pt idx="135">
                  <c:v>-1.5838384919334203E-2</c:v>
                </c:pt>
                <c:pt idx="136">
                  <c:v>-1.5838384919334203E-2</c:v>
                </c:pt>
                <c:pt idx="137">
                  <c:v>-1.59666073450353E-2</c:v>
                </c:pt>
                <c:pt idx="138">
                  <c:v>-1.8725062625890132E-2</c:v>
                </c:pt>
                <c:pt idx="139">
                  <c:v>-1.5989981824532151E-2</c:v>
                </c:pt>
                <c:pt idx="140">
                  <c:v>-1.8444416229613125E-2</c:v>
                </c:pt>
                <c:pt idx="141">
                  <c:v>-1.7298850645602215E-2</c:v>
                </c:pt>
                <c:pt idx="142">
                  <c:v>-1.6798850643681362E-2</c:v>
                </c:pt>
                <c:pt idx="143">
                  <c:v>-1.6698850638931617E-2</c:v>
                </c:pt>
                <c:pt idx="144">
                  <c:v>-1.6398850639234297E-2</c:v>
                </c:pt>
                <c:pt idx="145">
                  <c:v>-1.9463769844151102E-2</c:v>
                </c:pt>
                <c:pt idx="146">
                  <c:v>-1.9463769844151102E-2</c:v>
                </c:pt>
                <c:pt idx="147">
                  <c:v>-1.8863769837480504E-2</c:v>
                </c:pt>
                <c:pt idx="148">
                  <c:v>-1.8663769842532929E-2</c:v>
                </c:pt>
                <c:pt idx="149">
                  <c:v>-1.5994002700608689E-2</c:v>
                </c:pt>
                <c:pt idx="150">
                  <c:v>-1.9048437105084304E-2</c:v>
                </c:pt>
                <c:pt idx="151">
                  <c:v>-1.6413356308476068E-2</c:v>
                </c:pt>
                <c:pt idx="152">
                  <c:v>-1.8593175635032821E-2</c:v>
                </c:pt>
                <c:pt idx="153">
                  <c:v>-1.8393175632809289E-2</c:v>
                </c:pt>
                <c:pt idx="154">
                  <c:v>-1.8293175635335501E-2</c:v>
                </c:pt>
                <c:pt idx="155">
                  <c:v>-1.7493175633717328E-2</c:v>
                </c:pt>
                <c:pt idx="156">
                  <c:v>-1.945809483731864E-2</c:v>
                </c:pt>
                <c:pt idx="157">
                  <c:v>-1.9058094832871575E-2</c:v>
                </c:pt>
                <c:pt idx="158">
                  <c:v>-1.8858094830648042E-2</c:v>
                </c:pt>
                <c:pt idx="159">
                  <c:v>-1.8858094830648042E-2</c:v>
                </c:pt>
                <c:pt idx="160">
                  <c:v>-2.407998052512994E-2</c:v>
                </c:pt>
                <c:pt idx="161">
                  <c:v>-2.5351681979373097E-2</c:v>
                </c:pt>
                <c:pt idx="162">
                  <c:v>-2.7429109322838485E-2</c:v>
                </c:pt>
                <c:pt idx="163">
                  <c:v>-3.0253616692789365E-2</c:v>
                </c:pt>
                <c:pt idx="164">
                  <c:v>-3.0505926202749833E-2</c:v>
                </c:pt>
                <c:pt idx="165">
                  <c:v>-3.1487755964917596E-2</c:v>
                </c:pt>
                <c:pt idx="166">
                  <c:v>-3.0763554415898398E-2</c:v>
                </c:pt>
                <c:pt idx="167">
                  <c:v>-3.1593787272868212E-2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39-440A-9F1D-B0789282469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Active!$F$21:$F$1820</c:f>
              <c:numCache>
                <c:formatCode>General</c:formatCode>
                <c:ptCount val="1800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  <c:pt idx="162">
                  <c:v>17358.5</c:v>
                </c:pt>
                <c:pt idx="163">
                  <c:v>20270</c:v>
                </c:pt>
                <c:pt idx="164">
                  <c:v>20627</c:v>
                </c:pt>
                <c:pt idx="165">
                  <c:v>20708.5</c:v>
                </c:pt>
                <c:pt idx="166">
                  <c:v>20734.5</c:v>
                </c:pt>
                <c:pt idx="167">
                  <c:v>20764</c:v>
                </c:pt>
              </c:numCache>
            </c:numRef>
          </c:xVal>
          <c:yVal>
            <c:numRef>
              <c:f>Active!$L$21:$L$1820</c:f>
              <c:numCache>
                <c:formatCode>General</c:formatCode>
                <c:ptCount val="18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39-440A-9F1D-B078928246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Active!$F$21:$F$1820</c:f>
              <c:numCache>
                <c:formatCode>General</c:formatCode>
                <c:ptCount val="1800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  <c:pt idx="162">
                  <c:v>17358.5</c:v>
                </c:pt>
                <c:pt idx="163">
                  <c:v>20270</c:v>
                </c:pt>
                <c:pt idx="164">
                  <c:v>20627</c:v>
                </c:pt>
                <c:pt idx="165">
                  <c:v>20708.5</c:v>
                </c:pt>
                <c:pt idx="166">
                  <c:v>20734.5</c:v>
                </c:pt>
                <c:pt idx="167">
                  <c:v>20764</c:v>
                </c:pt>
              </c:numCache>
            </c:numRef>
          </c:xVal>
          <c:yVal>
            <c:numRef>
              <c:f>Active!$M$21:$M$1820</c:f>
              <c:numCache>
                <c:formatCode>General</c:formatCode>
                <c:ptCount val="18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39-440A-9F1D-B078928246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Active!$F$21:$F$1820</c:f>
              <c:numCache>
                <c:formatCode>General</c:formatCode>
                <c:ptCount val="1800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  <c:pt idx="162">
                  <c:v>17358.5</c:v>
                </c:pt>
                <c:pt idx="163">
                  <c:v>20270</c:v>
                </c:pt>
                <c:pt idx="164">
                  <c:v>20627</c:v>
                </c:pt>
                <c:pt idx="165">
                  <c:v>20708.5</c:v>
                </c:pt>
                <c:pt idx="166">
                  <c:v>20734.5</c:v>
                </c:pt>
                <c:pt idx="167">
                  <c:v>20764</c:v>
                </c:pt>
              </c:numCache>
            </c:numRef>
          </c:xVal>
          <c:yVal>
            <c:numRef>
              <c:f>Active!$N$21:$N$1820</c:f>
              <c:numCache>
                <c:formatCode>General</c:formatCode>
                <c:ptCount val="18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39-440A-9F1D-B078928246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Active!$F$21:$F$1820</c:f>
              <c:numCache>
                <c:formatCode>General</c:formatCode>
                <c:ptCount val="1800"/>
                <c:pt idx="0">
                  <c:v>-9934</c:v>
                </c:pt>
                <c:pt idx="1">
                  <c:v>-9934</c:v>
                </c:pt>
                <c:pt idx="2">
                  <c:v>-9811</c:v>
                </c:pt>
                <c:pt idx="3">
                  <c:v>-9785.5</c:v>
                </c:pt>
                <c:pt idx="4">
                  <c:v>-9785.5</c:v>
                </c:pt>
                <c:pt idx="5">
                  <c:v>-7061</c:v>
                </c:pt>
                <c:pt idx="6">
                  <c:v>-6990.5</c:v>
                </c:pt>
                <c:pt idx="7">
                  <c:v>-5797.5</c:v>
                </c:pt>
                <c:pt idx="8">
                  <c:v>-5793.5</c:v>
                </c:pt>
                <c:pt idx="9">
                  <c:v>-5793</c:v>
                </c:pt>
                <c:pt idx="10">
                  <c:v>-5775</c:v>
                </c:pt>
                <c:pt idx="11">
                  <c:v>-5774.5</c:v>
                </c:pt>
                <c:pt idx="12">
                  <c:v>-5764</c:v>
                </c:pt>
                <c:pt idx="13">
                  <c:v>-5763.5</c:v>
                </c:pt>
                <c:pt idx="14">
                  <c:v>-5663.5</c:v>
                </c:pt>
                <c:pt idx="15">
                  <c:v>-5663</c:v>
                </c:pt>
                <c:pt idx="16">
                  <c:v>-5611.5</c:v>
                </c:pt>
                <c:pt idx="17">
                  <c:v>-5611</c:v>
                </c:pt>
                <c:pt idx="18">
                  <c:v>-5588.5</c:v>
                </c:pt>
                <c:pt idx="19">
                  <c:v>-4294</c:v>
                </c:pt>
                <c:pt idx="20">
                  <c:v>-2608.5</c:v>
                </c:pt>
                <c:pt idx="21">
                  <c:v>-1399</c:v>
                </c:pt>
                <c:pt idx="22">
                  <c:v>0.5</c:v>
                </c:pt>
                <c:pt idx="23">
                  <c:v>1042</c:v>
                </c:pt>
                <c:pt idx="24">
                  <c:v>2230</c:v>
                </c:pt>
                <c:pt idx="25">
                  <c:v>2430</c:v>
                </c:pt>
                <c:pt idx="26">
                  <c:v>2478.5</c:v>
                </c:pt>
                <c:pt idx="27">
                  <c:v>2479</c:v>
                </c:pt>
                <c:pt idx="28">
                  <c:v>2519.5</c:v>
                </c:pt>
                <c:pt idx="29">
                  <c:v>2520</c:v>
                </c:pt>
                <c:pt idx="30">
                  <c:v>2527</c:v>
                </c:pt>
                <c:pt idx="31">
                  <c:v>2527.5</c:v>
                </c:pt>
                <c:pt idx="32">
                  <c:v>2530.5</c:v>
                </c:pt>
                <c:pt idx="33">
                  <c:v>2531</c:v>
                </c:pt>
                <c:pt idx="34">
                  <c:v>2555.5</c:v>
                </c:pt>
                <c:pt idx="35">
                  <c:v>2579</c:v>
                </c:pt>
                <c:pt idx="36">
                  <c:v>2579.5</c:v>
                </c:pt>
                <c:pt idx="37">
                  <c:v>2676</c:v>
                </c:pt>
                <c:pt idx="38">
                  <c:v>2854.5</c:v>
                </c:pt>
                <c:pt idx="39">
                  <c:v>2925</c:v>
                </c:pt>
                <c:pt idx="40">
                  <c:v>3784.5</c:v>
                </c:pt>
                <c:pt idx="41">
                  <c:v>3785</c:v>
                </c:pt>
                <c:pt idx="42">
                  <c:v>3818</c:v>
                </c:pt>
                <c:pt idx="43">
                  <c:v>3818.5</c:v>
                </c:pt>
                <c:pt idx="44">
                  <c:v>3853.5</c:v>
                </c:pt>
                <c:pt idx="45">
                  <c:v>3878</c:v>
                </c:pt>
                <c:pt idx="46">
                  <c:v>3886</c:v>
                </c:pt>
                <c:pt idx="47">
                  <c:v>3886.5</c:v>
                </c:pt>
                <c:pt idx="48">
                  <c:v>3887</c:v>
                </c:pt>
                <c:pt idx="49">
                  <c:v>4015.5</c:v>
                </c:pt>
                <c:pt idx="50">
                  <c:v>4138</c:v>
                </c:pt>
                <c:pt idx="51">
                  <c:v>4138</c:v>
                </c:pt>
                <c:pt idx="52">
                  <c:v>4138.5</c:v>
                </c:pt>
                <c:pt idx="53">
                  <c:v>4171.5</c:v>
                </c:pt>
                <c:pt idx="54">
                  <c:v>4172</c:v>
                </c:pt>
                <c:pt idx="55">
                  <c:v>4212.5</c:v>
                </c:pt>
                <c:pt idx="56">
                  <c:v>5033</c:v>
                </c:pt>
                <c:pt idx="57">
                  <c:v>5120.5</c:v>
                </c:pt>
                <c:pt idx="58">
                  <c:v>5121</c:v>
                </c:pt>
                <c:pt idx="59">
                  <c:v>5161.5</c:v>
                </c:pt>
                <c:pt idx="60">
                  <c:v>5162</c:v>
                </c:pt>
                <c:pt idx="61">
                  <c:v>5180.5</c:v>
                </c:pt>
                <c:pt idx="62">
                  <c:v>5429.5</c:v>
                </c:pt>
                <c:pt idx="63">
                  <c:v>5508</c:v>
                </c:pt>
                <c:pt idx="64">
                  <c:v>6371.5</c:v>
                </c:pt>
                <c:pt idx="65">
                  <c:v>6462</c:v>
                </c:pt>
                <c:pt idx="66">
                  <c:v>6494</c:v>
                </c:pt>
                <c:pt idx="67">
                  <c:v>6594.5</c:v>
                </c:pt>
                <c:pt idx="68">
                  <c:v>6836</c:v>
                </c:pt>
                <c:pt idx="69">
                  <c:v>6836.5</c:v>
                </c:pt>
                <c:pt idx="70">
                  <c:v>6914</c:v>
                </c:pt>
                <c:pt idx="71">
                  <c:v>7781.5</c:v>
                </c:pt>
                <c:pt idx="72">
                  <c:v>7782</c:v>
                </c:pt>
                <c:pt idx="73">
                  <c:v>7883.5</c:v>
                </c:pt>
                <c:pt idx="74">
                  <c:v>7919</c:v>
                </c:pt>
                <c:pt idx="75">
                  <c:v>7919.5</c:v>
                </c:pt>
                <c:pt idx="76">
                  <c:v>7993.5</c:v>
                </c:pt>
                <c:pt idx="77">
                  <c:v>8049</c:v>
                </c:pt>
                <c:pt idx="78">
                  <c:v>8049.5</c:v>
                </c:pt>
                <c:pt idx="79">
                  <c:v>8075</c:v>
                </c:pt>
                <c:pt idx="80">
                  <c:v>8075.5</c:v>
                </c:pt>
                <c:pt idx="81">
                  <c:v>8101.5</c:v>
                </c:pt>
                <c:pt idx="82">
                  <c:v>8242.5</c:v>
                </c:pt>
                <c:pt idx="83">
                  <c:v>8243</c:v>
                </c:pt>
                <c:pt idx="84">
                  <c:v>9266</c:v>
                </c:pt>
                <c:pt idx="85">
                  <c:v>9266.5</c:v>
                </c:pt>
                <c:pt idx="86">
                  <c:v>9519</c:v>
                </c:pt>
                <c:pt idx="87">
                  <c:v>9519.5</c:v>
                </c:pt>
                <c:pt idx="88">
                  <c:v>9630.5</c:v>
                </c:pt>
                <c:pt idx="89">
                  <c:v>9631</c:v>
                </c:pt>
                <c:pt idx="90">
                  <c:v>10855</c:v>
                </c:pt>
                <c:pt idx="91">
                  <c:v>10937</c:v>
                </c:pt>
                <c:pt idx="92">
                  <c:v>10966.5</c:v>
                </c:pt>
                <c:pt idx="93">
                  <c:v>11189.5</c:v>
                </c:pt>
                <c:pt idx="94">
                  <c:v>11719</c:v>
                </c:pt>
                <c:pt idx="95">
                  <c:v>11926.5</c:v>
                </c:pt>
                <c:pt idx="96">
                  <c:v>11927</c:v>
                </c:pt>
                <c:pt idx="97">
                  <c:v>11964</c:v>
                </c:pt>
                <c:pt idx="98">
                  <c:v>11964.5</c:v>
                </c:pt>
                <c:pt idx="99">
                  <c:v>11968</c:v>
                </c:pt>
                <c:pt idx="100">
                  <c:v>11971.5</c:v>
                </c:pt>
                <c:pt idx="101">
                  <c:v>11972</c:v>
                </c:pt>
                <c:pt idx="102">
                  <c:v>12042</c:v>
                </c:pt>
                <c:pt idx="103">
                  <c:v>12042.5</c:v>
                </c:pt>
                <c:pt idx="104">
                  <c:v>12060.5</c:v>
                </c:pt>
                <c:pt idx="105">
                  <c:v>12061</c:v>
                </c:pt>
                <c:pt idx="106">
                  <c:v>12311</c:v>
                </c:pt>
                <c:pt idx="107">
                  <c:v>12358.5</c:v>
                </c:pt>
                <c:pt idx="108">
                  <c:v>12369.5</c:v>
                </c:pt>
                <c:pt idx="109">
                  <c:v>12462.5</c:v>
                </c:pt>
                <c:pt idx="110">
                  <c:v>13329.5</c:v>
                </c:pt>
                <c:pt idx="111">
                  <c:v>13330</c:v>
                </c:pt>
                <c:pt idx="112">
                  <c:v>13363</c:v>
                </c:pt>
                <c:pt idx="113">
                  <c:v>13363.5</c:v>
                </c:pt>
                <c:pt idx="114">
                  <c:v>13383</c:v>
                </c:pt>
                <c:pt idx="115">
                  <c:v>13385.5</c:v>
                </c:pt>
                <c:pt idx="116">
                  <c:v>13385.5</c:v>
                </c:pt>
                <c:pt idx="117">
                  <c:v>13386</c:v>
                </c:pt>
                <c:pt idx="118">
                  <c:v>13386</c:v>
                </c:pt>
                <c:pt idx="119">
                  <c:v>13389</c:v>
                </c:pt>
                <c:pt idx="120">
                  <c:v>13389</c:v>
                </c:pt>
                <c:pt idx="121">
                  <c:v>13389</c:v>
                </c:pt>
                <c:pt idx="122">
                  <c:v>13389.5</c:v>
                </c:pt>
                <c:pt idx="123">
                  <c:v>13393</c:v>
                </c:pt>
                <c:pt idx="124">
                  <c:v>13393.5</c:v>
                </c:pt>
                <c:pt idx="125">
                  <c:v>13396.5</c:v>
                </c:pt>
                <c:pt idx="126">
                  <c:v>13397</c:v>
                </c:pt>
                <c:pt idx="127">
                  <c:v>14699</c:v>
                </c:pt>
                <c:pt idx="128">
                  <c:v>14721.5</c:v>
                </c:pt>
                <c:pt idx="129">
                  <c:v>14722</c:v>
                </c:pt>
                <c:pt idx="130">
                  <c:v>14725</c:v>
                </c:pt>
                <c:pt idx="131">
                  <c:v>14725.5</c:v>
                </c:pt>
                <c:pt idx="132">
                  <c:v>14732.5</c:v>
                </c:pt>
                <c:pt idx="133">
                  <c:v>14733</c:v>
                </c:pt>
                <c:pt idx="134">
                  <c:v>14733</c:v>
                </c:pt>
                <c:pt idx="135">
                  <c:v>14733</c:v>
                </c:pt>
                <c:pt idx="136">
                  <c:v>14733</c:v>
                </c:pt>
                <c:pt idx="137">
                  <c:v>14744</c:v>
                </c:pt>
                <c:pt idx="138">
                  <c:v>14784.5</c:v>
                </c:pt>
                <c:pt idx="139">
                  <c:v>14785</c:v>
                </c:pt>
                <c:pt idx="140">
                  <c:v>14788.5</c:v>
                </c:pt>
                <c:pt idx="141">
                  <c:v>14792</c:v>
                </c:pt>
                <c:pt idx="142">
                  <c:v>14792</c:v>
                </c:pt>
                <c:pt idx="143">
                  <c:v>14792</c:v>
                </c:pt>
                <c:pt idx="144">
                  <c:v>14792</c:v>
                </c:pt>
                <c:pt idx="145">
                  <c:v>14792.5</c:v>
                </c:pt>
                <c:pt idx="146">
                  <c:v>14792.5</c:v>
                </c:pt>
                <c:pt idx="147">
                  <c:v>14792.5</c:v>
                </c:pt>
                <c:pt idx="148">
                  <c:v>14792.5</c:v>
                </c:pt>
                <c:pt idx="149">
                  <c:v>14822</c:v>
                </c:pt>
                <c:pt idx="150">
                  <c:v>14825.5</c:v>
                </c:pt>
                <c:pt idx="151">
                  <c:v>14826</c:v>
                </c:pt>
                <c:pt idx="152">
                  <c:v>14889</c:v>
                </c:pt>
                <c:pt idx="153">
                  <c:v>14889</c:v>
                </c:pt>
                <c:pt idx="154">
                  <c:v>14889</c:v>
                </c:pt>
                <c:pt idx="155">
                  <c:v>14889</c:v>
                </c:pt>
                <c:pt idx="156">
                  <c:v>14889.5</c:v>
                </c:pt>
                <c:pt idx="157">
                  <c:v>14889.5</c:v>
                </c:pt>
                <c:pt idx="158">
                  <c:v>14889.5</c:v>
                </c:pt>
                <c:pt idx="159">
                  <c:v>14889.5</c:v>
                </c:pt>
                <c:pt idx="160">
                  <c:v>15837</c:v>
                </c:pt>
                <c:pt idx="161">
                  <c:v>16074</c:v>
                </c:pt>
                <c:pt idx="162">
                  <c:v>17358.5</c:v>
                </c:pt>
                <c:pt idx="163">
                  <c:v>20270</c:v>
                </c:pt>
                <c:pt idx="164">
                  <c:v>20627</c:v>
                </c:pt>
                <c:pt idx="165">
                  <c:v>20708.5</c:v>
                </c:pt>
                <c:pt idx="166">
                  <c:v>20734.5</c:v>
                </c:pt>
                <c:pt idx="167">
                  <c:v>20764</c:v>
                </c:pt>
              </c:numCache>
            </c:numRef>
          </c:xVal>
          <c:yVal>
            <c:numRef>
              <c:f>Active!$O$21:$O$1820</c:f>
              <c:numCache>
                <c:formatCode>General</c:formatCode>
                <c:ptCount val="1800"/>
                <c:pt idx="0">
                  <c:v>8.9115132331428672E-3</c:v>
                </c:pt>
                <c:pt idx="2">
                  <c:v>8.7634643386114899E-3</c:v>
                </c:pt>
                <c:pt idx="3">
                  <c:v>8.7327712751110818E-3</c:v>
                </c:pt>
                <c:pt idx="5">
                  <c:v>5.4534280787635978E-3</c:v>
                </c:pt>
                <c:pt idx="6">
                  <c:v>5.3685707855565881E-3</c:v>
                </c:pt>
                <c:pt idx="19">
                  <c:v>2.1229297765821007E-3</c:v>
                </c:pt>
                <c:pt idx="21">
                  <c:v>-1.361635667875953E-3</c:v>
                </c:pt>
                <c:pt idx="22">
                  <c:v>-3.0461432117512709E-3</c:v>
                </c:pt>
                <c:pt idx="23">
                  <c:v>-4.2997442170718452E-3</c:v>
                </c:pt>
                <c:pt idx="24">
                  <c:v>-5.729679881326135E-3</c:v>
                </c:pt>
                <c:pt idx="25">
                  <c:v>-5.9704097911332538E-3</c:v>
                </c:pt>
                <c:pt idx="26">
                  <c:v>-6.0287867942614808E-3</c:v>
                </c:pt>
                <c:pt idx="27">
                  <c:v>-6.0293886190359979E-3</c:v>
                </c:pt>
                <c:pt idx="28">
                  <c:v>-6.0781364257719399E-3</c:v>
                </c:pt>
                <c:pt idx="29">
                  <c:v>-6.0787382505464579E-3</c:v>
                </c:pt>
                <c:pt idx="30">
                  <c:v>-6.0871637973897077E-3</c:v>
                </c:pt>
                <c:pt idx="31">
                  <c:v>-6.0877656221642248E-3</c:v>
                </c:pt>
                <c:pt idx="32">
                  <c:v>-6.0913765708113313E-3</c:v>
                </c:pt>
                <c:pt idx="33">
                  <c:v>-6.0919783955858493E-3</c:v>
                </c:pt>
                <c:pt idx="34">
                  <c:v>-6.1214678095372213E-3</c:v>
                </c:pt>
                <c:pt idx="35">
                  <c:v>-6.1497535739395582E-3</c:v>
                </c:pt>
                <c:pt idx="36">
                  <c:v>-6.1503553987140754E-3</c:v>
                </c:pt>
                <c:pt idx="37">
                  <c:v>-6.2665075801960112E-3</c:v>
                </c:pt>
                <c:pt idx="38">
                  <c:v>-6.4813590246988653E-3</c:v>
                </c:pt>
                <c:pt idx="39">
                  <c:v>-6.566216317905875E-3</c:v>
                </c:pt>
                <c:pt idx="40">
                  <c:v>-7.6007531053019703E-3</c:v>
                </c:pt>
                <c:pt idx="41">
                  <c:v>-7.6013549300764883E-3</c:v>
                </c:pt>
                <c:pt idx="42">
                  <c:v>-7.6410753651946625E-3</c:v>
                </c:pt>
                <c:pt idx="43">
                  <c:v>-7.6416771899691805E-3</c:v>
                </c:pt>
                <c:pt idx="44">
                  <c:v>-7.6838049241854268E-3</c:v>
                </c:pt>
                <c:pt idx="45">
                  <c:v>-7.7132943381367988E-3</c:v>
                </c:pt>
                <c:pt idx="46">
                  <c:v>-7.7229235345290838E-3</c:v>
                </c:pt>
                <c:pt idx="47">
                  <c:v>-7.7235253593036009E-3</c:v>
                </c:pt>
                <c:pt idx="48">
                  <c:v>-7.724127184078119E-3</c:v>
                </c:pt>
                <c:pt idx="49">
                  <c:v>-7.8787961511291929E-3</c:v>
                </c:pt>
                <c:pt idx="50">
                  <c:v>-8.0262432208860549E-3</c:v>
                </c:pt>
                <c:pt idx="51">
                  <c:v>-8.0262432208860549E-3</c:v>
                </c:pt>
                <c:pt idx="52">
                  <c:v>-8.026845045660572E-3</c:v>
                </c:pt>
                <c:pt idx="53">
                  <c:v>-8.0665654807787462E-3</c:v>
                </c:pt>
                <c:pt idx="54">
                  <c:v>-8.0671673055532633E-3</c:v>
                </c:pt>
                <c:pt idx="55">
                  <c:v>-8.115915112289207E-3</c:v>
                </c:pt>
                <c:pt idx="56">
                  <c:v>-9.1035095672729136E-3</c:v>
                </c:pt>
                <c:pt idx="57">
                  <c:v>-9.2088289028135276E-3</c:v>
                </c:pt>
                <c:pt idx="58">
                  <c:v>-9.2094307275880465E-3</c:v>
                </c:pt>
                <c:pt idx="59">
                  <c:v>-9.2581785343239867E-3</c:v>
                </c:pt>
                <c:pt idx="60">
                  <c:v>-9.2587803590985056E-3</c:v>
                </c:pt>
                <c:pt idx="61">
                  <c:v>-9.281047875755663E-3</c:v>
                </c:pt>
                <c:pt idx="62">
                  <c:v>-9.5807566134655277E-3</c:v>
                </c:pt>
                <c:pt idx="63">
                  <c:v>-9.6752431030648206E-3</c:v>
                </c:pt>
                <c:pt idx="64">
                  <c:v>-1.071459448865706E-2</c:v>
                </c:pt>
                <c:pt idx="65">
                  <c:v>-1.0823524772844782E-2</c:v>
                </c:pt>
                <c:pt idx="66">
                  <c:v>-1.086204155841392E-2</c:v>
                </c:pt>
                <c:pt idx="67">
                  <c:v>-1.0983008338091998E-2</c:v>
                </c:pt>
                <c:pt idx="68">
                  <c:v>-1.1273689704184095E-2</c:v>
                </c:pt>
                <c:pt idx="69">
                  <c:v>-1.1274291528958612E-2</c:v>
                </c:pt>
                <c:pt idx="70">
                  <c:v>-1.1367574369008872E-2</c:v>
                </c:pt>
                <c:pt idx="71">
                  <c:v>-1.2411740352797252E-2</c:v>
                </c:pt>
                <c:pt idx="72">
                  <c:v>-1.241234217757177E-2</c:v>
                </c:pt>
                <c:pt idx="73">
                  <c:v>-1.2534512606798883E-2</c:v>
                </c:pt>
                <c:pt idx="74">
                  <c:v>-1.2577242165789647E-2</c:v>
                </c:pt>
                <c:pt idx="75">
                  <c:v>-1.2577843990564164E-2</c:v>
                </c:pt>
                <c:pt idx="76">
                  <c:v>-1.2666914057192799E-2</c:v>
                </c:pt>
                <c:pt idx="77">
                  <c:v>-1.2733716607164275E-2</c:v>
                </c:pt>
                <c:pt idx="78">
                  <c:v>-1.2734318431938792E-2</c:v>
                </c:pt>
                <c:pt idx="79">
                  <c:v>-1.27650114954392E-2</c:v>
                </c:pt>
                <c:pt idx="80">
                  <c:v>-1.2765613320213717E-2</c:v>
                </c:pt>
                <c:pt idx="81">
                  <c:v>-1.2796908208488642E-2</c:v>
                </c:pt>
                <c:pt idx="82">
                  <c:v>-1.2966622794902662E-2</c:v>
                </c:pt>
                <c:pt idx="83">
                  <c:v>-1.2967224619677181E-2</c:v>
                </c:pt>
                <c:pt idx="84">
                  <c:v>-1.4198558108340595E-2</c:v>
                </c:pt>
                <c:pt idx="85">
                  <c:v>-1.4199159933115114E-2</c:v>
                </c:pt>
                <c:pt idx="86">
                  <c:v>-1.4503081444246602E-2</c:v>
                </c:pt>
                <c:pt idx="87">
                  <c:v>-1.4503683269021119E-2</c:v>
                </c:pt>
                <c:pt idx="88">
                  <c:v>-1.4637288368964071E-2</c:v>
                </c:pt>
                <c:pt idx="89">
                  <c:v>-1.4637890193738588E-2</c:v>
                </c:pt>
                <c:pt idx="90">
                  <c:v>-1.611115724175816E-2</c:v>
                </c:pt>
                <c:pt idx="91">
                  <c:v>-1.6209856504779078E-2</c:v>
                </c:pt>
                <c:pt idx="92">
                  <c:v>-1.624536416647563E-2</c:v>
                </c:pt>
                <c:pt idx="93">
                  <c:v>-1.6513778015910564E-2</c:v>
                </c:pt>
                <c:pt idx="94">
                  <c:v>-1.7151110452124915E-2</c:v>
                </c:pt>
                <c:pt idx="95">
                  <c:v>-1.7400867733549801E-2</c:v>
                </c:pt>
                <c:pt idx="96">
                  <c:v>-1.740146955832432E-2</c:v>
                </c:pt>
                <c:pt idx="97">
                  <c:v>-1.7446004591638635E-2</c:v>
                </c:pt>
                <c:pt idx="98">
                  <c:v>-1.7446606416413154E-2</c:v>
                </c:pt>
                <c:pt idx="99">
                  <c:v>-1.7450819189834779E-2</c:v>
                </c:pt>
                <c:pt idx="100">
                  <c:v>-1.7455031963256401E-2</c:v>
                </c:pt>
                <c:pt idx="101">
                  <c:v>-1.7455633788030923E-2</c:v>
                </c:pt>
                <c:pt idx="102">
                  <c:v>-1.7539889256463412E-2</c:v>
                </c:pt>
                <c:pt idx="103">
                  <c:v>-1.7540491081237931E-2</c:v>
                </c:pt>
                <c:pt idx="104">
                  <c:v>-1.756215677312057E-2</c:v>
                </c:pt>
                <c:pt idx="105">
                  <c:v>-1.7562758597895089E-2</c:v>
                </c:pt>
                <c:pt idx="106">
                  <c:v>-1.7863670985153988E-2</c:v>
                </c:pt>
                <c:pt idx="107">
                  <c:v>-1.7920844338733179E-2</c:v>
                </c:pt>
                <c:pt idx="108">
                  <c:v>-1.7934084483772574E-2</c:v>
                </c:pt>
                <c:pt idx="109">
                  <c:v>-1.804602389183288E-2</c:v>
                </c:pt>
                <c:pt idx="110">
                  <c:v>-1.9089588050846741E-2</c:v>
                </c:pt>
                <c:pt idx="111">
                  <c:v>-1.9090189875621263E-2</c:v>
                </c:pt>
                <c:pt idx="112">
                  <c:v>-1.9129910310739434E-2</c:v>
                </c:pt>
                <c:pt idx="113">
                  <c:v>-1.9130512135513957E-2</c:v>
                </c:pt>
                <c:pt idx="114">
                  <c:v>-1.9153983301720148E-2</c:v>
                </c:pt>
                <c:pt idx="115">
                  <c:v>-1.9156992425592739E-2</c:v>
                </c:pt>
                <c:pt idx="116">
                  <c:v>-1.9156992425592739E-2</c:v>
                </c:pt>
                <c:pt idx="117">
                  <c:v>-1.9157594250367255E-2</c:v>
                </c:pt>
                <c:pt idx="118">
                  <c:v>-1.9157594250367255E-2</c:v>
                </c:pt>
                <c:pt idx="119">
                  <c:v>-1.9161205199014361E-2</c:v>
                </c:pt>
                <c:pt idx="120">
                  <c:v>-1.9161205199014361E-2</c:v>
                </c:pt>
                <c:pt idx="121">
                  <c:v>-1.9161205199014361E-2</c:v>
                </c:pt>
                <c:pt idx="122">
                  <c:v>-1.9161807023788877E-2</c:v>
                </c:pt>
                <c:pt idx="123">
                  <c:v>-1.9166019797210505E-2</c:v>
                </c:pt>
                <c:pt idx="124">
                  <c:v>-1.9166621621985021E-2</c:v>
                </c:pt>
                <c:pt idx="125">
                  <c:v>-1.9170232570632127E-2</c:v>
                </c:pt>
                <c:pt idx="126">
                  <c:v>-1.917083439540665E-2</c:v>
                </c:pt>
                <c:pt idx="127">
                  <c:v>-2.0737986108250991E-2</c:v>
                </c:pt>
                <c:pt idx="128">
                  <c:v>-2.0765068223104297E-2</c:v>
                </c:pt>
                <c:pt idx="129">
                  <c:v>-2.0765670047878812E-2</c:v>
                </c:pt>
                <c:pt idx="130">
                  <c:v>-2.0769280996525918E-2</c:v>
                </c:pt>
                <c:pt idx="131">
                  <c:v>-2.0769882821300441E-2</c:v>
                </c:pt>
                <c:pt idx="132">
                  <c:v>-2.0778308368143684E-2</c:v>
                </c:pt>
                <c:pt idx="133">
                  <c:v>-2.0778910192918207E-2</c:v>
                </c:pt>
                <c:pt idx="134">
                  <c:v>-2.0778910192918207E-2</c:v>
                </c:pt>
                <c:pt idx="135">
                  <c:v>-2.0778910192918207E-2</c:v>
                </c:pt>
                <c:pt idx="136">
                  <c:v>-2.0778910192918207E-2</c:v>
                </c:pt>
                <c:pt idx="137">
                  <c:v>-2.0792150337957595E-2</c:v>
                </c:pt>
                <c:pt idx="138">
                  <c:v>-2.0840898144693538E-2</c:v>
                </c:pt>
                <c:pt idx="139">
                  <c:v>-2.0841499969468054E-2</c:v>
                </c:pt>
                <c:pt idx="140">
                  <c:v>-2.0845712742889683E-2</c:v>
                </c:pt>
                <c:pt idx="141">
                  <c:v>-2.0849925516311305E-2</c:v>
                </c:pt>
                <c:pt idx="142">
                  <c:v>-2.0849925516311305E-2</c:v>
                </c:pt>
                <c:pt idx="143">
                  <c:v>-2.0849925516311305E-2</c:v>
                </c:pt>
                <c:pt idx="144">
                  <c:v>-2.0849925516311305E-2</c:v>
                </c:pt>
                <c:pt idx="145">
                  <c:v>-2.085052734108582E-2</c:v>
                </c:pt>
                <c:pt idx="146">
                  <c:v>-2.085052734108582E-2</c:v>
                </c:pt>
                <c:pt idx="147">
                  <c:v>-2.085052734108582E-2</c:v>
                </c:pt>
                <c:pt idx="148">
                  <c:v>-2.085052734108582E-2</c:v>
                </c:pt>
                <c:pt idx="149">
                  <c:v>-2.0886035002782376E-2</c:v>
                </c:pt>
                <c:pt idx="150">
                  <c:v>-2.0890247776203998E-2</c:v>
                </c:pt>
                <c:pt idx="151">
                  <c:v>-2.0890849600978513E-2</c:v>
                </c:pt>
                <c:pt idx="152">
                  <c:v>-2.0966679522567755E-2</c:v>
                </c:pt>
                <c:pt idx="153">
                  <c:v>-2.0966679522567755E-2</c:v>
                </c:pt>
                <c:pt idx="154">
                  <c:v>-2.0966679522567755E-2</c:v>
                </c:pt>
                <c:pt idx="155">
                  <c:v>-2.0966679522567755E-2</c:v>
                </c:pt>
                <c:pt idx="156">
                  <c:v>-2.0967281347342277E-2</c:v>
                </c:pt>
                <c:pt idx="157">
                  <c:v>-2.0967281347342277E-2</c:v>
                </c:pt>
                <c:pt idx="158">
                  <c:v>-2.0967281347342277E-2</c:v>
                </c:pt>
                <c:pt idx="159">
                  <c:v>-2.0967281347342277E-2</c:v>
                </c:pt>
                <c:pt idx="160">
                  <c:v>-2.2107739295053504E-2</c:v>
                </c:pt>
                <c:pt idx="161">
                  <c:v>-2.2393004238174939E-2</c:v>
                </c:pt>
                <c:pt idx="162">
                  <c:v>-2.3939092083911165E-2</c:v>
                </c:pt>
                <c:pt idx="163">
                  <c:v>-2.7443517745928306E-2</c:v>
                </c:pt>
                <c:pt idx="164">
                  <c:v>-2.7873220634934012E-2</c:v>
                </c:pt>
                <c:pt idx="165">
                  <c:v>-2.7971318073180415E-2</c:v>
                </c:pt>
                <c:pt idx="166">
                  <c:v>-2.8002612961455342E-2</c:v>
                </c:pt>
                <c:pt idx="167">
                  <c:v>-2.8038120623151891E-2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39-440A-9F1D-B07892824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191432"/>
        <c:axId val="1"/>
      </c:scatterChart>
      <c:valAx>
        <c:axId val="1024191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9951185701283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11013767209012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191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90864893452774"/>
          <c:y val="0.91222702177901738"/>
          <c:w val="0.52440576967929076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V384 Ser - O-C Diagr.</a:t>
            </a:r>
          </a:p>
        </c:rich>
      </c:tx>
      <c:layout>
        <c:manualLayout>
          <c:xMode val="edge"/>
          <c:yMode val="edge"/>
          <c:x val="0.3238289205702647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00610997963339"/>
          <c:y val="0.23584978088695488"/>
          <c:w val="0.76985743380855398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ROTSE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(old)'!$H$21:$H$45</c:f>
              <c:numCache>
                <c:formatCode>General</c:formatCode>
                <c:ptCount val="25"/>
                <c:pt idx="0">
                  <c:v>5.1399999938439578E-4</c:v>
                </c:pt>
                <c:pt idx="2">
                  <c:v>2.1899999992456287E-3</c:v>
                </c:pt>
                <c:pt idx="3">
                  <c:v>4.5739999986835755E-3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CB-446A-8C77-3B09168A4628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(old)'!$I$21:$I$45</c:f>
              <c:numCache>
                <c:formatCode>General</c:formatCode>
                <c:ptCount val="25"/>
                <c:pt idx="5">
                  <c:v>2.9660000000149012E-2</c:v>
                </c:pt>
                <c:pt idx="6">
                  <c:v>3.0299999998533167E-2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CB-446A-8C77-3B09168A4628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(old)'!$J$21:$J$45</c:f>
              <c:numCache>
                <c:formatCode>General</c:formatCode>
                <c:ptCount val="25"/>
                <c:pt idx="1">
                  <c:v>2.8200000015203841E-3</c:v>
                </c:pt>
                <c:pt idx="4">
                  <c:v>4.6999999976833351E-3</c:v>
                </c:pt>
                <c:pt idx="7">
                  <c:v>4.0740000004007015E-2</c:v>
                </c:pt>
                <c:pt idx="8">
                  <c:v>4.2659999999159481E-2</c:v>
                </c:pt>
                <c:pt idx="9">
                  <c:v>4.0300000000570435E-2</c:v>
                </c:pt>
                <c:pt idx="10">
                  <c:v>4.1139999993902165E-2</c:v>
                </c:pt>
                <c:pt idx="11">
                  <c:v>4.0979999997944105E-2</c:v>
                </c:pt>
                <c:pt idx="12">
                  <c:v>4.2519999995420221E-2</c:v>
                </c:pt>
                <c:pt idx="13">
                  <c:v>4.1060000003199093E-2</c:v>
                </c:pt>
                <c:pt idx="14">
                  <c:v>4.425999999511987E-2</c:v>
                </c:pt>
                <c:pt idx="15">
                  <c:v>4.1599999996833503E-2</c:v>
                </c:pt>
                <c:pt idx="16">
                  <c:v>4.5720000001892913E-2</c:v>
                </c:pt>
                <c:pt idx="17">
                  <c:v>4.2359999999462161E-2</c:v>
                </c:pt>
                <c:pt idx="18">
                  <c:v>4.416000000492204E-2</c:v>
                </c:pt>
                <c:pt idx="19">
                  <c:v>6.0820000006060582E-2</c:v>
                </c:pt>
                <c:pt idx="20">
                  <c:v>7.076000000233762E-2</c:v>
                </c:pt>
                <c:pt idx="21">
                  <c:v>8.6220000004686881E-2</c:v>
                </c:pt>
                <c:pt idx="22">
                  <c:v>0.10147999999753665</c:v>
                </c:pt>
                <c:pt idx="23">
                  <c:v>0.10689999999885913</c:v>
                </c:pt>
                <c:pt idx="24">
                  <c:v>0.12470000000030268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CB-446A-8C77-3B09168A4628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(old)'!$K$21:$K$45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CB-446A-8C77-3B09168A4628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(old)'!$L$21:$L$45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CB-446A-8C77-3B09168A4628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(old)'!$M$21:$M$45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CB-446A-8C77-3B09168A4628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(old)'!$N$21:$N$45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CB-446A-8C77-3B09168A4628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147</c:v>
                </c:pt>
                <c:pt idx="3">
                  <c:v>172.5</c:v>
                </c:pt>
                <c:pt idx="4">
                  <c:v>172.5</c:v>
                </c:pt>
                <c:pt idx="5">
                  <c:v>2897</c:v>
                </c:pt>
                <c:pt idx="6">
                  <c:v>2967.5</c:v>
                </c:pt>
                <c:pt idx="7">
                  <c:v>4160.5</c:v>
                </c:pt>
                <c:pt idx="8">
                  <c:v>4164.5</c:v>
                </c:pt>
                <c:pt idx="9">
                  <c:v>4165</c:v>
                </c:pt>
                <c:pt idx="10">
                  <c:v>4183</c:v>
                </c:pt>
                <c:pt idx="11">
                  <c:v>4183.5</c:v>
                </c:pt>
                <c:pt idx="12">
                  <c:v>4194</c:v>
                </c:pt>
                <c:pt idx="13">
                  <c:v>4194.5</c:v>
                </c:pt>
                <c:pt idx="14">
                  <c:v>4294.5</c:v>
                </c:pt>
                <c:pt idx="15">
                  <c:v>4295</c:v>
                </c:pt>
                <c:pt idx="16">
                  <c:v>4346.5</c:v>
                </c:pt>
                <c:pt idx="17">
                  <c:v>4347</c:v>
                </c:pt>
                <c:pt idx="18">
                  <c:v>4369.5</c:v>
                </c:pt>
                <c:pt idx="19">
                  <c:v>5664</c:v>
                </c:pt>
                <c:pt idx="20">
                  <c:v>7349.5</c:v>
                </c:pt>
                <c:pt idx="21">
                  <c:v>8559</c:v>
                </c:pt>
                <c:pt idx="22">
                  <c:v>9958.5</c:v>
                </c:pt>
                <c:pt idx="23">
                  <c:v>11000</c:v>
                </c:pt>
                <c:pt idx="24">
                  <c:v>12812.5</c:v>
                </c:pt>
              </c:numCache>
            </c:numRef>
          </c:xVal>
          <c:yVal>
            <c:numRef>
              <c:f>'A (old)'!$O$21:$O$45</c:f>
              <c:numCache>
                <c:formatCode>General</c:formatCode>
                <c:ptCount val="25"/>
                <c:pt idx="0">
                  <c:v>1.8568125413316564E-3</c:v>
                </c:pt>
                <c:pt idx="1">
                  <c:v>1.8568125413316564E-3</c:v>
                </c:pt>
                <c:pt idx="2">
                  <c:v>3.0497767874199627E-3</c:v>
                </c:pt>
                <c:pt idx="3">
                  <c:v>3.2970986433163187E-3</c:v>
                </c:pt>
                <c:pt idx="4">
                  <c:v>3.2970986433163187E-3</c:v>
                </c:pt>
                <c:pt idx="5">
                  <c:v>2.9721741638987789E-2</c:v>
                </c:pt>
                <c:pt idx="6">
                  <c:v>3.0405513828818891E-2</c:v>
                </c:pt>
                <c:pt idx="7">
                  <c:v>4.1976297126244497E-2</c:v>
                </c:pt>
                <c:pt idx="8">
                  <c:v>4.201509271148314E-2</c:v>
                </c:pt>
                <c:pt idx="9">
                  <c:v>4.2019942159637974E-2</c:v>
                </c:pt>
                <c:pt idx="10">
                  <c:v>4.219452229321187E-2</c:v>
                </c:pt>
                <c:pt idx="11">
                  <c:v>4.2199371741366704E-2</c:v>
                </c:pt>
                <c:pt idx="12">
                  <c:v>4.2301210152618139E-2</c:v>
                </c:pt>
                <c:pt idx="13">
                  <c:v>4.2306059600772973E-2</c:v>
                </c:pt>
                <c:pt idx="14">
                  <c:v>4.3275949231739073E-2</c:v>
                </c:pt>
                <c:pt idx="15">
                  <c:v>4.3280798679893907E-2</c:v>
                </c:pt>
                <c:pt idx="16">
                  <c:v>4.3780291839841445E-2</c:v>
                </c:pt>
                <c:pt idx="17">
                  <c:v>4.3785141287996279E-2</c:v>
                </c:pt>
                <c:pt idx="18">
                  <c:v>4.4003366454963652E-2</c:v>
                </c:pt>
                <c:pt idx="19">
                  <c:v>5.6558587727819853E-2</c:v>
                </c:pt>
                <c:pt idx="20">
                  <c:v>7.2906077457753515E-2</c:v>
                </c:pt>
                <c:pt idx="21">
                  <c:v>8.4636892544288522E-2</c:v>
                </c:pt>
                <c:pt idx="22">
                  <c:v>9.8210497929659135E-2</c:v>
                </c:pt>
                <c:pt idx="23">
                  <c:v>0.10831189843617109</c:v>
                </c:pt>
                <c:pt idx="24">
                  <c:v>0.1258911479974317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CB-446A-8C77-3B09168A4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216688"/>
        <c:axId val="1"/>
      </c:scatterChart>
      <c:valAx>
        <c:axId val="102421668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7494908350302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1099796334012219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2166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2219959266802444E-2"/>
          <c:y val="0.9088076726258274"/>
          <c:w val="0.95519348268839099"/>
          <c:h val="0.971701084534244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19</xdr:col>
      <xdr:colOff>142875</xdr:colOff>
      <xdr:row>18</xdr:row>
      <xdr:rowOff>28575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49758D6D-7681-78C6-AE67-90D5A5486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0</xdr:rowOff>
    </xdr:from>
    <xdr:to>
      <xdr:col>13</xdr:col>
      <xdr:colOff>66675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8525483-29DD-CD55-B2C6-2CFFA555D7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v-astro.de/sfs/BAVM_link.php?BAVMnr=209" TargetMode="External"/><Relationship Id="rId21" Type="http://schemas.openxmlformats.org/officeDocument/2006/relationships/hyperlink" Target="http://www.bav-astro.de/sfs/BAVM_link.php?BAVMnr=201" TargetMode="External"/><Relationship Id="rId34" Type="http://schemas.openxmlformats.org/officeDocument/2006/relationships/hyperlink" Target="http://www.bav-astro.de/sfs/BAVM_link.php?BAVMnr=209" TargetMode="External"/><Relationship Id="rId42" Type="http://schemas.openxmlformats.org/officeDocument/2006/relationships/hyperlink" Target="http://www.bav-astro.de/sfs/BAVM_link.php?BAVMnr=214" TargetMode="External"/><Relationship Id="rId47" Type="http://schemas.openxmlformats.org/officeDocument/2006/relationships/hyperlink" Target="http://www.konkoly.hu/cgi-bin/IBVS?5992" TargetMode="External"/><Relationship Id="rId50" Type="http://schemas.openxmlformats.org/officeDocument/2006/relationships/hyperlink" Target="http://www.konkoly.hu/cgi-bin/IBVS?6029" TargetMode="External"/><Relationship Id="rId55" Type="http://schemas.openxmlformats.org/officeDocument/2006/relationships/hyperlink" Target="http://www.konkoly.hu/cgi-bin/IBVS?6075" TargetMode="External"/><Relationship Id="rId63" Type="http://schemas.openxmlformats.org/officeDocument/2006/relationships/hyperlink" Target="http://www.bav-astro.de/sfs/BAVM_link.php?BAVMnr=232" TargetMode="External"/><Relationship Id="rId68" Type="http://schemas.openxmlformats.org/officeDocument/2006/relationships/hyperlink" Target="http://www.bav-astro.de/sfs/BAVM_link.php?BAVMnr=238" TargetMode="External"/><Relationship Id="rId76" Type="http://schemas.openxmlformats.org/officeDocument/2006/relationships/hyperlink" Target="http://www.bav-astro.de/sfs/BAVM_link.php?BAVMnr=241" TargetMode="External"/><Relationship Id="rId84" Type="http://schemas.openxmlformats.org/officeDocument/2006/relationships/hyperlink" Target="http://www.bav-astro.de/sfs/BAVM_link.php?BAVMnr=203" TargetMode="External"/><Relationship Id="rId89" Type="http://schemas.openxmlformats.org/officeDocument/2006/relationships/hyperlink" Target="http://www.bav-astro.de/sfs/BAVM_link.php?BAVMnr=203" TargetMode="External"/><Relationship Id="rId97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konkoly.hu/cgi-bin/IBVS?5295" TargetMode="External"/><Relationship Id="rId71" Type="http://schemas.openxmlformats.org/officeDocument/2006/relationships/hyperlink" Target="http://www.bav-astro.de/sfs/BAVM_link.php?BAVMnr=241" TargetMode="External"/><Relationship Id="rId92" Type="http://schemas.openxmlformats.org/officeDocument/2006/relationships/hyperlink" Target="http://www.bav-astro.de/sfs/BAVM_link.php?BAVMnr=203" TargetMode="External"/><Relationship Id="rId2" Type="http://schemas.openxmlformats.org/officeDocument/2006/relationships/hyperlink" Target="http://www.konkoly.hu/cgi-bin/IBVS?5295" TargetMode="External"/><Relationship Id="rId16" Type="http://schemas.openxmlformats.org/officeDocument/2006/relationships/hyperlink" Target="http://www.konkoly.hu/cgi-bin/IBVS?5653" TargetMode="External"/><Relationship Id="rId29" Type="http://schemas.openxmlformats.org/officeDocument/2006/relationships/hyperlink" Target="http://www.konkoly.hu/cgi-bin/IBVS?5894" TargetMode="External"/><Relationship Id="rId11" Type="http://schemas.openxmlformats.org/officeDocument/2006/relationships/hyperlink" Target="http://www.konkoly.hu/cgi-bin/IBVS?5295" TargetMode="External"/><Relationship Id="rId24" Type="http://schemas.openxmlformats.org/officeDocument/2006/relationships/hyperlink" Target="http://www.bav-astro.de/sfs/BAVM_link.php?BAVMnr=209" TargetMode="External"/><Relationship Id="rId32" Type="http://schemas.openxmlformats.org/officeDocument/2006/relationships/hyperlink" Target="http://www.bav-astro.de/sfs/BAVM_link.php?BAVMnr=209" TargetMode="External"/><Relationship Id="rId37" Type="http://schemas.openxmlformats.org/officeDocument/2006/relationships/hyperlink" Target="http://www.bav-astro.de/sfs/BAVM_link.php?BAVMnr=214" TargetMode="External"/><Relationship Id="rId40" Type="http://schemas.openxmlformats.org/officeDocument/2006/relationships/hyperlink" Target="http://www.bav-astro.de/sfs/BAVM_link.php?BAVMnr=214" TargetMode="External"/><Relationship Id="rId45" Type="http://schemas.openxmlformats.org/officeDocument/2006/relationships/hyperlink" Target="http://www.bav-astro.de/sfs/BAVM_link.php?BAVMnr=214" TargetMode="External"/><Relationship Id="rId53" Type="http://schemas.openxmlformats.org/officeDocument/2006/relationships/hyperlink" Target="http://www.bav-astro.de/sfs/BAVM_link.php?BAVMnr=228" TargetMode="External"/><Relationship Id="rId58" Type="http://schemas.openxmlformats.org/officeDocument/2006/relationships/hyperlink" Target="http://www.bav-astro.de/sfs/BAVM_link.php?BAVMnr=228" TargetMode="External"/><Relationship Id="rId66" Type="http://schemas.openxmlformats.org/officeDocument/2006/relationships/hyperlink" Target="http://www.bav-astro.de/sfs/BAVM_link.php?BAVMnr=234" TargetMode="External"/><Relationship Id="rId74" Type="http://schemas.openxmlformats.org/officeDocument/2006/relationships/hyperlink" Target="http://www.bav-astro.de/sfs/BAVM_link.php?BAVMnr=241" TargetMode="External"/><Relationship Id="rId79" Type="http://schemas.openxmlformats.org/officeDocument/2006/relationships/hyperlink" Target="http://www.bav-astro.de/sfs/BAVM_link.php?BAVMnr=241" TargetMode="External"/><Relationship Id="rId87" Type="http://schemas.openxmlformats.org/officeDocument/2006/relationships/hyperlink" Target="http://www.bav-astro.de/sfs/BAVM_link.php?BAVMnr=203" TargetMode="External"/><Relationship Id="rId5" Type="http://schemas.openxmlformats.org/officeDocument/2006/relationships/hyperlink" Target="http://www.konkoly.hu/cgi-bin/IBVS?5295" TargetMode="External"/><Relationship Id="rId61" Type="http://schemas.openxmlformats.org/officeDocument/2006/relationships/hyperlink" Target="http://www.bav-astro.de/sfs/BAVM_link.php?BAVMnr=232" TargetMode="External"/><Relationship Id="rId82" Type="http://schemas.openxmlformats.org/officeDocument/2006/relationships/hyperlink" Target="http://www.bav-astro.de/sfs/BAVM_link.php?BAVMnr=203" TargetMode="External"/><Relationship Id="rId90" Type="http://schemas.openxmlformats.org/officeDocument/2006/relationships/hyperlink" Target="http://www.bav-astro.de/sfs/BAVM_link.php?BAVMnr=203" TargetMode="External"/><Relationship Id="rId95" Type="http://schemas.openxmlformats.org/officeDocument/2006/relationships/hyperlink" Target="http://www.bav-astro.de/sfs/BAVM_link.php?BAVMnr=225" TargetMode="External"/><Relationship Id="rId19" Type="http://schemas.openxmlformats.org/officeDocument/2006/relationships/hyperlink" Target="http://www.bav-astro.de/sfs/BAVM_link.php?BAVMnr=201" TargetMode="External"/><Relationship Id="rId14" Type="http://schemas.openxmlformats.org/officeDocument/2006/relationships/hyperlink" Target="http://www.konkoly.hu/cgi-bin/IBVS?5295" TargetMode="External"/><Relationship Id="rId22" Type="http://schemas.openxmlformats.org/officeDocument/2006/relationships/hyperlink" Target="http://www.konkoly.hu/cgi-bin/IBVS?5871" TargetMode="External"/><Relationship Id="rId27" Type="http://schemas.openxmlformats.org/officeDocument/2006/relationships/hyperlink" Target="http://www.bav-astro.de/sfs/BAVM_link.php?BAVMnr=209" TargetMode="External"/><Relationship Id="rId30" Type="http://schemas.openxmlformats.org/officeDocument/2006/relationships/hyperlink" Target="http://www.konkoly.hu/cgi-bin/IBVS?5894" TargetMode="External"/><Relationship Id="rId35" Type="http://schemas.openxmlformats.org/officeDocument/2006/relationships/hyperlink" Target="http://www.konkoly.hu/cgi-bin/IBVS?5920" TargetMode="External"/><Relationship Id="rId43" Type="http://schemas.openxmlformats.org/officeDocument/2006/relationships/hyperlink" Target="http://www.bav-astro.de/sfs/BAVM_link.php?BAVMnr=214" TargetMode="External"/><Relationship Id="rId48" Type="http://schemas.openxmlformats.org/officeDocument/2006/relationships/hyperlink" Target="http://www.bav-astro.de/sfs/BAVM_link.php?BAVMnr=228" TargetMode="External"/><Relationship Id="rId56" Type="http://schemas.openxmlformats.org/officeDocument/2006/relationships/hyperlink" Target="http://www.konkoly.hu/cgi-bin/IBVS?6128" TargetMode="External"/><Relationship Id="rId64" Type="http://schemas.openxmlformats.org/officeDocument/2006/relationships/hyperlink" Target="http://www.bav-astro.de/sfs/BAVM_link.php?BAVMnr=232" TargetMode="External"/><Relationship Id="rId69" Type="http://schemas.openxmlformats.org/officeDocument/2006/relationships/hyperlink" Target="http://www.bav-astro.de/sfs/BAVM_link.php?BAVMnr=239" TargetMode="External"/><Relationship Id="rId77" Type="http://schemas.openxmlformats.org/officeDocument/2006/relationships/hyperlink" Target="http://www.bav-astro.de/sfs/BAVM_link.php?BAVMnr=241" TargetMode="External"/><Relationship Id="rId8" Type="http://schemas.openxmlformats.org/officeDocument/2006/relationships/hyperlink" Target="http://www.konkoly.hu/cgi-bin/IBVS?5295" TargetMode="External"/><Relationship Id="rId51" Type="http://schemas.openxmlformats.org/officeDocument/2006/relationships/hyperlink" Target="http://www.bav-astro.de/sfs/BAVM_link.php?BAVMnr=228" TargetMode="External"/><Relationship Id="rId72" Type="http://schemas.openxmlformats.org/officeDocument/2006/relationships/hyperlink" Target="http://www.bav-astro.de/sfs/BAVM_link.php?BAVMnr=241" TargetMode="External"/><Relationship Id="rId80" Type="http://schemas.openxmlformats.org/officeDocument/2006/relationships/hyperlink" Target="http://www.bav-astro.de/sfs/BAVM_link.php?BAVMnr=241" TargetMode="External"/><Relationship Id="rId85" Type="http://schemas.openxmlformats.org/officeDocument/2006/relationships/hyperlink" Target="http://www.bav-astro.de/sfs/BAVM_link.php?BAVMnr=203" TargetMode="External"/><Relationship Id="rId93" Type="http://schemas.openxmlformats.org/officeDocument/2006/relationships/hyperlink" Target="http://www.konkoly.hu/cgi-bin/IBVS?5894" TargetMode="External"/><Relationship Id="rId98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konkoly.hu/cgi-bin/IBVS?5224" TargetMode="External"/><Relationship Id="rId12" Type="http://schemas.openxmlformats.org/officeDocument/2006/relationships/hyperlink" Target="http://www.konkoly.hu/cgi-bin/IBVS?5295" TargetMode="External"/><Relationship Id="rId17" Type="http://schemas.openxmlformats.org/officeDocument/2006/relationships/hyperlink" Target="http://www.konkoly.hu/cgi-bin/IBVS?5713" TargetMode="External"/><Relationship Id="rId25" Type="http://schemas.openxmlformats.org/officeDocument/2006/relationships/hyperlink" Target="http://www.bav-astro.de/sfs/BAVM_link.php?BAVMnr=209" TargetMode="External"/><Relationship Id="rId33" Type="http://schemas.openxmlformats.org/officeDocument/2006/relationships/hyperlink" Target="http://www.konkoly.hu/cgi-bin/IBVS?5920" TargetMode="External"/><Relationship Id="rId38" Type="http://schemas.openxmlformats.org/officeDocument/2006/relationships/hyperlink" Target="http://www.konkoly.hu/cgi-bin/IBVS?5945" TargetMode="External"/><Relationship Id="rId46" Type="http://schemas.openxmlformats.org/officeDocument/2006/relationships/hyperlink" Target="http://www.bav-astro.de/sfs/BAVM_link.php?BAVMnr=220" TargetMode="External"/><Relationship Id="rId59" Type="http://schemas.openxmlformats.org/officeDocument/2006/relationships/hyperlink" Target="http://www.bav-astro.de/sfs/BAVM_link.php?BAVMnr=228" TargetMode="External"/><Relationship Id="rId67" Type="http://schemas.openxmlformats.org/officeDocument/2006/relationships/hyperlink" Target="http://www.bav-astro.de/sfs/BAVM_link.php?BAVMnr=238" TargetMode="External"/><Relationship Id="rId20" Type="http://schemas.openxmlformats.org/officeDocument/2006/relationships/hyperlink" Target="http://www.bav-astro.de/sfs/BAVM_link.php?BAVMnr=201" TargetMode="External"/><Relationship Id="rId41" Type="http://schemas.openxmlformats.org/officeDocument/2006/relationships/hyperlink" Target="http://www.bav-astro.de/sfs/BAVM_link.php?BAVMnr=214" TargetMode="External"/><Relationship Id="rId54" Type="http://schemas.openxmlformats.org/officeDocument/2006/relationships/hyperlink" Target="http://www.konkoly.hu/cgi-bin/IBVS?6075" TargetMode="External"/><Relationship Id="rId62" Type="http://schemas.openxmlformats.org/officeDocument/2006/relationships/hyperlink" Target="http://www.bav-astro.de/sfs/BAVM_link.php?BAVMnr=232" TargetMode="External"/><Relationship Id="rId70" Type="http://schemas.openxmlformats.org/officeDocument/2006/relationships/hyperlink" Target="http://www.bav-astro.de/sfs/BAVM_link.php?BAVMnr=241" TargetMode="External"/><Relationship Id="rId75" Type="http://schemas.openxmlformats.org/officeDocument/2006/relationships/hyperlink" Target="http://www.bav-astro.de/sfs/BAVM_link.php?BAVMnr=241" TargetMode="External"/><Relationship Id="rId83" Type="http://schemas.openxmlformats.org/officeDocument/2006/relationships/hyperlink" Target="http://www.bav-astro.de/sfs/BAVM_link.php?BAVMnr=203" TargetMode="External"/><Relationship Id="rId88" Type="http://schemas.openxmlformats.org/officeDocument/2006/relationships/hyperlink" Target="http://vsolj.cetus-net.org/no48.pdf" TargetMode="External"/><Relationship Id="rId91" Type="http://schemas.openxmlformats.org/officeDocument/2006/relationships/hyperlink" Target="http://www.bav-astro.de/sfs/BAVM_link.php?BAVMnr=203" TargetMode="External"/><Relationship Id="rId96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konkoly.hu/cgi-bin/IBVS?5295" TargetMode="External"/><Relationship Id="rId6" Type="http://schemas.openxmlformats.org/officeDocument/2006/relationships/hyperlink" Target="http://www.konkoly.hu/cgi-bin/IBVS?5295" TargetMode="External"/><Relationship Id="rId15" Type="http://schemas.openxmlformats.org/officeDocument/2006/relationships/hyperlink" Target="http://www.konkoly.hu/cgi-bin/IBVS?5438" TargetMode="External"/><Relationship Id="rId23" Type="http://schemas.openxmlformats.org/officeDocument/2006/relationships/hyperlink" Target="http://www.bav-astro.de/sfs/BAVM_link.php?BAVMnr=209" TargetMode="External"/><Relationship Id="rId28" Type="http://schemas.openxmlformats.org/officeDocument/2006/relationships/hyperlink" Target="http://www.konkoly.hu/cgi-bin/IBVS?5894" TargetMode="External"/><Relationship Id="rId36" Type="http://schemas.openxmlformats.org/officeDocument/2006/relationships/hyperlink" Target="http://www.konkoly.hu/cgi-bin/IBVS?5920" TargetMode="External"/><Relationship Id="rId49" Type="http://schemas.openxmlformats.org/officeDocument/2006/relationships/hyperlink" Target="http://www.bav-astro.de/sfs/BAVM_link.php?BAVMnr=228" TargetMode="External"/><Relationship Id="rId57" Type="http://schemas.openxmlformats.org/officeDocument/2006/relationships/hyperlink" Target="http://www.konkoly.hu/cgi-bin/IBVS?6128" TargetMode="External"/><Relationship Id="rId10" Type="http://schemas.openxmlformats.org/officeDocument/2006/relationships/hyperlink" Target="http://www.konkoly.hu/cgi-bin/IBVS?5295" TargetMode="External"/><Relationship Id="rId31" Type="http://schemas.openxmlformats.org/officeDocument/2006/relationships/hyperlink" Target="http://www.bav-astro.de/sfs/BAVM_link.php?BAVMnr=209" TargetMode="External"/><Relationship Id="rId44" Type="http://schemas.openxmlformats.org/officeDocument/2006/relationships/hyperlink" Target="http://www.bav-astro.de/sfs/BAVM_link.php?BAVMnr=214" TargetMode="External"/><Relationship Id="rId52" Type="http://schemas.openxmlformats.org/officeDocument/2006/relationships/hyperlink" Target="http://www.bav-astro.de/sfs/BAVM_link.php?BAVMnr=228" TargetMode="External"/><Relationship Id="rId60" Type="http://schemas.openxmlformats.org/officeDocument/2006/relationships/hyperlink" Target="http://www.bav-astro.de/sfs/BAVM_link.php?BAVMnr=228" TargetMode="External"/><Relationship Id="rId65" Type="http://schemas.openxmlformats.org/officeDocument/2006/relationships/hyperlink" Target="http://www.bav-astro.de/sfs/BAVM_link.php?BAVMnr=234" TargetMode="External"/><Relationship Id="rId73" Type="http://schemas.openxmlformats.org/officeDocument/2006/relationships/hyperlink" Target="http://www.bav-astro.de/sfs/BAVM_link.php?BAVMnr=241" TargetMode="External"/><Relationship Id="rId78" Type="http://schemas.openxmlformats.org/officeDocument/2006/relationships/hyperlink" Target="http://www.bav-astro.de/sfs/BAVM_link.php?BAVMnr=241" TargetMode="External"/><Relationship Id="rId81" Type="http://schemas.openxmlformats.org/officeDocument/2006/relationships/hyperlink" Target="http://www.bav-astro.de/sfs/BAVM_link.php?BAVMnr=203" TargetMode="External"/><Relationship Id="rId86" Type="http://schemas.openxmlformats.org/officeDocument/2006/relationships/hyperlink" Target="http://www.bav-astro.de/sfs/BAVM_link.php?BAVMnr=203" TargetMode="External"/><Relationship Id="rId94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5295" TargetMode="External"/><Relationship Id="rId9" Type="http://schemas.openxmlformats.org/officeDocument/2006/relationships/hyperlink" Target="http://www.konkoly.hu/cgi-bin/IBVS?5295" TargetMode="External"/><Relationship Id="rId13" Type="http://schemas.openxmlformats.org/officeDocument/2006/relationships/hyperlink" Target="http://www.konkoly.hu/cgi-bin/IBVS?5295" TargetMode="External"/><Relationship Id="rId18" Type="http://schemas.openxmlformats.org/officeDocument/2006/relationships/hyperlink" Target="http://www.konkoly.hu/cgi-bin/IBVS?5781" TargetMode="External"/><Relationship Id="rId39" Type="http://schemas.openxmlformats.org/officeDocument/2006/relationships/hyperlink" Target="http://www.bav-astro.de/sfs/BAVM_link.php?BAVMnr=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Q190"/>
  <sheetViews>
    <sheetView tabSelected="1" workbookViewId="0">
      <pane xSplit="14" ySplit="22" topLeftCell="O170" activePane="bottomRight" state="frozen"/>
      <selection pane="topRight" activeCell="O1" sqref="O1"/>
      <selection pane="bottomLeft" activeCell="A23" sqref="A23"/>
      <selection pane="bottomRight" activeCell="U171" sqref="U171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5703125" style="1" customWidth="1"/>
    <col min="6" max="6" width="15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51</v>
      </c>
      <c r="B1" s="3"/>
      <c r="C1" s="3"/>
      <c r="D1" s="3"/>
      <c r="E1" s="3"/>
      <c r="F1" s="3"/>
    </row>
    <row r="2" spans="1:6">
      <c r="A2" s="3" t="s">
        <v>52</v>
      </c>
      <c r="B2" s="54" t="s">
        <v>53</v>
      </c>
      <c r="C2" s="3" t="s">
        <v>2</v>
      </c>
      <c r="D2" s="3"/>
      <c r="E2" s="3"/>
      <c r="F2" s="3"/>
    </row>
    <row r="4" spans="1:6">
      <c r="A4" s="4" t="s">
        <v>3</v>
      </c>
      <c r="C4" s="5" t="s">
        <v>4</v>
      </c>
      <c r="D4" s="6" t="s">
        <v>4</v>
      </c>
    </row>
    <row r="5" spans="1:6">
      <c r="A5" s="7" t="s">
        <v>8</v>
      </c>
      <c r="B5"/>
      <c r="C5" s="8">
        <v>-9.5</v>
      </c>
      <c r="D5" t="s">
        <v>9</v>
      </c>
    </row>
    <row r="6" spans="1:6">
      <c r="A6" s="4" t="s">
        <v>5</v>
      </c>
    </row>
    <row r="7" spans="1:6">
      <c r="A7" s="3" t="s">
        <v>6</v>
      </c>
      <c r="B7" s="3"/>
      <c r="C7" s="108">
        <v>53917.372929208526</v>
      </c>
    </row>
    <row r="8" spans="1:6">
      <c r="A8" s="3" t="s">
        <v>7</v>
      </c>
      <c r="B8" s="3"/>
      <c r="C8" s="108">
        <v>0.26872983840198178</v>
      </c>
      <c r="D8" s="55" t="s">
        <v>54</v>
      </c>
    </row>
    <row r="9" spans="1:6">
      <c r="A9" s="16" t="s">
        <v>24</v>
      </c>
      <c r="C9" s="21">
        <v>43</v>
      </c>
      <c r="D9" s="12" t="str">
        <f>"F"&amp;C9</f>
        <v>F43</v>
      </c>
      <c r="E9" s="13" t="str">
        <f>"G"&amp;C9</f>
        <v>G43</v>
      </c>
    </row>
    <row r="10" spans="1:6">
      <c r="A10"/>
      <c r="B10"/>
      <c r="C10" s="9" t="s">
        <v>10</v>
      </c>
      <c r="D10" s="9" t="s">
        <v>11</v>
      </c>
      <c r="E10"/>
    </row>
    <row r="11" spans="1:6">
      <c r="A11" t="s">
        <v>12</v>
      </c>
      <c r="B11"/>
      <c r="C11" s="10">
        <f ca="1">INTERCEPT(INDIRECT($E$9):G990,INDIRECT($D$9):F990)</f>
        <v>-3.0455413869767533E-3</v>
      </c>
      <c r="D11" s="11"/>
      <c r="E11"/>
    </row>
    <row r="12" spans="1:6">
      <c r="A12" t="s">
        <v>13</v>
      </c>
      <c r="B12"/>
      <c r="C12" s="10">
        <f ca="1">SLOPE(INDIRECT($E$9):G990,INDIRECT($D$9):F990)</f>
        <v>-1.203649549035597E-6</v>
      </c>
      <c r="D12" s="11"/>
      <c r="E12"/>
    </row>
    <row r="13" spans="1:6">
      <c r="A13" t="s">
        <v>14</v>
      </c>
      <c r="B13"/>
      <c r="C13" s="11" t="s">
        <v>15</v>
      </c>
    </row>
    <row r="14" spans="1:6">
      <c r="A14"/>
      <c r="B14"/>
      <c r="C14"/>
    </row>
    <row r="15" spans="1:6">
      <c r="A15" s="14" t="s">
        <v>16</v>
      </c>
      <c r="B15"/>
      <c r="C15" s="15">
        <f ca="1">(C7+C11)+(C8+C12)*INT(MAX(F21:F3531))</f>
        <v>59497.251255666655</v>
      </c>
      <c r="E15" s="16" t="s">
        <v>55</v>
      </c>
      <c r="F15" s="8">
        <v>1</v>
      </c>
    </row>
    <row r="16" spans="1:6">
      <c r="A16" s="14" t="s">
        <v>18</v>
      </c>
      <c r="B16"/>
      <c r="C16" s="15">
        <f ca="1">+C8+C12</f>
        <v>0.26872863475243275</v>
      </c>
      <c r="E16" s="16" t="s">
        <v>17</v>
      </c>
      <c r="F16" s="10">
        <f ca="1">NOW()+15018.5+$C$5/24</f>
        <v>60374.847906712959</v>
      </c>
    </row>
    <row r="17" spans="1:17">
      <c r="A17" s="16" t="s">
        <v>20</v>
      </c>
      <c r="B17"/>
      <c r="C17">
        <f>COUNT(C21:C2189)</f>
        <v>168</v>
      </c>
      <c r="E17" s="16" t="s">
        <v>56</v>
      </c>
      <c r="F17" s="10">
        <f ca="1">ROUND(2*(F16-$C$7)/$C$8,0)/2+F15</f>
        <v>24030.5</v>
      </c>
    </row>
    <row r="18" spans="1:17">
      <c r="A18" s="14" t="s">
        <v>22</v>
      </c>
      <c r="B18"/>
      <c r="C18" s="18">
        <f ca="1">+C15</f>
        <v>59497.251255666655</v>
      </c>
      <c r="D18" s="19">
        <f ca="1">+C16</f>
        <v>0.26872863475243275</v>
      </c>
      <c r="E18" s="16" t="s">
        <v>19</v>
      </c>
      <c r="F18" s="13">
        <f ca="1">ROUND(2*(F16-$C$15)/$C$16,0)/2+F15</f>
        <v>3266.5</v>
      </c>
    </row>
    <row r="19" spans="1:17">
      <c r="E19" s="16" t="s">
        <v>21</v>
      </c>
      <c r="F19" s="17">
        <f ca="1">+$C$15+$C$16*F18-15018.5-$C$5/24</f>
        <v>45356.949174418813</v>
      </c>
    </row>
    <row r="20" spans="1:17">
      <c r="A20" s="9" t="s">
        <v>25</v>
      </c>
      <c r="B20" s="9" t="s">
        <v>26</v>
      </c>
      <c r="C20" s="9" t="s">
        <v>27</v>
      </c>
      <c r="D20" s="9" t="s">
        <v>28</v>
      </c>
      <c r="E20" s="9" t="s">
        <v>29</v>
      </c>
      <c r="F20" s="9" t="s">
        <v>30</v>
      </c>
      <c r="G20" s="9" t="s">
        <v>31</v>
      </c>
      <c r="H20" s="22" t="s">
        <v>57</v>
      </c>
      <c r="I20" s="22" t="s">
        <v>58</v>
      </c>
      <c r="J20" s="22" t="s">
        <v>59</v>
      </c>
      <c r="K20" s="22" t="s">
        <v>60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9" t="s">
        <v>41</v>
      </c>
    </row>
    <row r="21" spans="1:17">
      <c r="A21" s="23" t="s">
        <v>32</v>
      </c>
      <c r="B21" s="24" t="s">
        <v>42</v>
      </c>
      <c r="C21" s="25">
        <v>51247.809794000001</v>
      </c>
      <c r="D21" s="25"/>
      <c r="E21" s="1">
        <f t="shared" ref="E21:E52" si="0">+(C21-C$7)/C$8</f>
        <v>-9934.0034254597267</v>
      </c>
      <c r="F21" s="1">
        <f t="shared" ref="F21:F52" si="1">ROUND(2*E21,0)/2</f>
        <v>-9934</v>
      </c>
      <c r="G21" s="1">
        <f t="shared" ref="G21:G52" si="2">C21-($C$7+$C$8*$F21)</f>
        <v>-9.2052324180258438E-4</v>
      </c>
      <c r="K21" s="1">
        <f t="shared" ref="K21:K42" si="3">+G21</f>
        <v>-9.2052324180258438E-4</v>
      </c>
      <c r="O21" s="1">
        <f ca="1">+C$11+C$12*$F21</f>
        <v>8.9115132331428672E-3</v>
      </c>
      <c r="Q21" s="101">
        <f t="shared" ref="Q21:Q52" si="4">+C21-15018.5</f>
        <v>36229.309794000001</v>
      </c>
    </row>
    <row r="22" spans="1:17">
      <c r="A22" s="27" t="s">
        <v>43</v>
      </c>
      <c r="B22" s="28" t="s">
        <v>42</v>
      </c>
      <c r="C22" s="29">
        <v>51247.812100000003</v>
      </c>
      <c r="D22" s="30">
        <v>1E-4</v>
      </c>
      <c r="E22" s="1">
        <f t="shared" si="0"/>
        <v>-9933.9948443508474</v>
      </c>
      <c r="F22" s="1">
        <f t="shared" si="1"/>
        <v>-9934</v>
      </c>
      <c r="G22" s="1">
        <f t="shared" si="2"/>
        <v>1.3854767603334039E-3</v>
      </c>
      <c r="K22" s="1">
        <f t="shared" si="3"/>
        <v>1.3854767603334039E-3</v>
      </c>
      <c r="Q22" s="101">
        <f t="shared" si="4"/>
        <v>36229.312100000003</v>
      </c>
    </row>
    <row r="23" spans="1:17">
      <c r="A23" s="27" t="s">
        <v>32</v>
      </c>
      <c r="B23" s="31" t="s">
        <v>42</v>
      </c>
      <c r="C23" s="32">
        <v>51280.864029999997</v>
      </c>
      <c r="D23" s="32"/>
      <c r="E23" s="1">
        <f t="shared" si="0"/>
        <v>-9811.0016918355213</v>
      </c>
      <c r="F23" s="1">
        <f t="shared" si="1"/>
        <v>-9811</v>
      </c>
      <c r="G23" s="1">
        <f t="shared" si="2"/>
        <v>-4.5464668801287189E-4</v>
      </c>
      <c r="K23" s="1">
        <f t="shared" si="3"/>
        <v>-4.5464668801287189E-4</v>
      </c>
      <c r="O23" s="1">
        <f ca="1">+C$11+C$12*$F23</f>
        <v>8.7634643386114899E-3</v>
      </c>
      <c r="Q23" s="101">
        <f t="shared" si="4"/>
        <v>36262.364029999997</v>
      </c>
    </row>
    <row r="24" spans="1:17">
      <c r="A24" s="33" t="s">
        <v>32</v>
      </c>
      <c r="B24" s="31" t="s">
        <v>44</v>
      </c>
      <c r="C24" s="32">
        <v>51287.718774000001</v>
      </c>
      <c r="D24" s="32"/>
      <c r="E24" s="1">
        <f t="shared" si="0"/>
        <v>-9785.4937540465271</v>
      </c>
      <c r="F24" s="1">
        <f t="shared" si="1"/>
        <v>-9785.5</v>
      </c>
      <c r="G24" s="1">
        <f t="shared" si="2"/>
        <v>1.6784740655566566E-3</v>
      </c>
      <c r="K24" s="1">
        <f t="shared" si="3"/>
        <v>1.6784740655566566E-3</v>
      </c>
      <c r="O24" s="1">
        <f ca="1">+C$11+C$12*$F24</f>
        <v>8.7327712751110818E-3</v>
      </c>
      <c r="Q24" s="101">
        <f t="shared" si="4"/>
        <v>36269.218774000001</v>
      </c>
    </row>
    <row r="25" spans="1:17">
      <c r="A25" s="33" t="s">
        <v>43</v>
      </c>
      <c r="B25" s="28" t="s">
        <v>44</v>
      </c>
      <c r="C25" s="29">
        <v>51287.7189</v>
      </c>
      <c r="D25" s="30">
        <v>6.9999999999999999E-4</v>
      </c>
      <c r="E25" s="1">
        <f t="shared" si="0"/>
        <v>-9785.4932851741469</v>
      </c>
      <c r="F25" s="1">
        <f t="shared" si="1"/>
        <v>-9785.5</v>
      </c>
      <c r="G25" s="1">
        <f t="shared" si="2"/>
        <v>1.8044740645564161E-3</v>
      </c>
      <c r="K25" s="1">
        <f t="shared" si="3"/>
        <v>1.8044740645564161E-3</v>
      </c>
      <c r="Q25" s="101">
        <f t="shared" si="4"/>
        <v>36269.2189</v>
      </c>
    </row>
    <row r="26" spans="1:17">
      <c r="A26" s="34" t="s">
        <v>45</v>
      </c>
      <c r="B26" s="35"/>
      <c r="C26" s="36">
        <v>52019.871500000001</v>
      </c>
      <c r="D26" s="36">
        <v>1E-4</v>
      </c>
      <c r="E26" s="1">
        <f t="shared" si="0"/>
        <v>-7061.0001497866115</v>
      </c>
      <c r="F26" s="1">
        <f t="shared" si="1"/>
        <v>-7061</v>
      </c>
      <c r="G26" s="1">
        <f t="shared" si="2"/>
        <v>-4.0252132748719305E-5</v>
      </c>
      <c r="K26" s="1">
        <f t="shared" si="3"/>
        <v>-4.0252132748719305E-5</v>
      </c>
      <c r="O26" s="1">
        <f ca="1">+C$11+C$12*$F26</f>
        <v>5.4534280787635978E-3</v>
      </c>
      <c r="Q26" s="101">
        <f t="shared" si="4"/>
        <v>37001.371500000001</v>
      </c>
    </row>
    <row r="27" spans="1:17">
      <c r="A27" s="34" t="s">
        <v>45</v>
      </c>
      <c r="B27" s="35"/>
      <c r="C27" s="36">
        <v>52038.816899999998</v>
      </c>
      <c r="D27" s="36">
        <v>2.9999999999999997E-4</v>
      </c>
      <c r="E27" s="1">
        <f t="shared" si="0"/>
        <v>-6990.5003492707592</v>
      </c>
      <c r="F27" s="1">
        <f t="shared" si="1"/>
        <v>-6990.5</v>
      </c>
      <c r="G27" s="1">
        <f t="shared" si="2"/>
        <v>-9.3859474873170257E-5</v>
      </c>
      <c r="K27" s="1">
        <f t="shared" si="3"/>
        <v>-9.3859474873170257E-5</v>
      </c>
      <c r="O27" s="1">
        <f ca="1">+C$11+C$12*$F27</f>
        <v>5.3685707855565881E-3</v>
      </c>
      <c r="Q27" s="101">
        <f t="shared" si="4"/>
        <v>37020.316899999998</v>
      </c>
    </row>
    <row r="28" spans="1:17">
      <c r="A28" s="3" t="s">
        <v>43</v>
      </c>
      <c r="B28" s="37" t="s">
        <v>44</v>
      </c>
      <c r="C28" s="38">
        <v>52359.410300000003</v>
      </c>
      <c r="D28" s="39">
        <v>1.1000000000000001E-3</v>
      </c>
      <c r="E28" s="1">
        <f t="shared" si="0"/>
        <v>-5797.5051764740456</v>
      </c>
      <c r="F28" s="1">
        <f t="shared" si="1"/>
        <v>-5797.5</v>
      </c>
      <c r="G28" s="1">
        <f t="shared" si="2"/>
        <v>-1.3910730340285227E-3</v>
      </c>
      <c r="K28" s="1">
        <f t="shared" si="3"/>
        <v>-1.3910730340285227E-3</v>
      </c>
      <c r="Q28" s="101">
        <f t="shared" si="4"/>
        <v>37340.910300000003</v>
      </c>
    </row>
    <row r="29" spans="1:17">
      <c r="A29" s="3" t="s">
        <v>43</v>
      </c>
      <c r="B29" s="37" t="s">
        <v>44</v>
      </c>
      <c r="C29" s="38">
        <v>52360.487099999998</v>
      </c>
      <c r="D29" s="39">
        <v>6.9999999999999999E-4</v>
      </c>
      <c r="E29" s="1">
        <f t="shared" si="0"/>
        <v>-5793.4981781950364</v>
      </c>
      <c r="F29" s="1">
        <f t="shared" si="1"/>
        <v>-5793.5</v>
      </c>
      <c r="G29" s="1">
        <f t="shared" si="2"/>
        <v>4.8957335093291476E-4</v>
      </c>
      <c r="K29" s="1">
        <f t="shared" si="3"/>
        <v>4.8957335093291476E-4</v>
      </c>
      <c r="Q29" s="101">
        <f t="shared" si="4"/>
        <v>37341.987099999998</v>
      </c>
    </row>
    <row r="30" spans="1:17">
      <c r="A30" s="3" t="s">
        <v>43</v>
      </c>
      <c r="B30" s="37" t="s">
        <v>42</v>
      </c>
      <c r="C30" s="38">
        <v>52360.619100000004</v>
      </c>
      <c r="D30" s="39">
        <v>1.1000000000000001E-3</v>
      </c>
      <c r="E30" s="56">
        <f t="shared" si="0"/>
        <v>-5793.006978554572</v>
      </c>
      <c r="F30" s="56">
        <f t="shared" si="1"/>
        <v>-5793</v>
      </c>
      <c r="G30" s="56">
        <f t="shared" si="2"/>
        <v>-1.8753458425635472E-3</v>
      </c>
      <c r="H30" s="56"/>
      <c r="I30" s="56"/>
      <c r="J30" s="56"/>
      <c r="K30" s="1">
        <f t="shared" si="3"/>
        <v>-1.8753458425635472E-3</v>
      </c>
      <c r="L30" s="56"/>
      <c r="M30" s="56"/>
      <c r="N30" s="56"/>
      <c r="O30" s="56"/>
      <c r="P30" s="56"/>
      <c r="Q30" s="102">
        <f t="shared" si="4"/>
        <v>37342.119100000004</v>
      </c>
    </row>
    <row r="31" spans="1:17">
      <c r="A31" s="3" t="s">
        <v>43</v>
      </c>
      <c r="B31" s="37" t="s">
        <v>42</v>
      </c>
      <c r="C31" s="38">
        <v>52365.456899999997</v>
      </c>
      <c r="D31" s="39">
        <v>8.0000000000000004E-4</v>
      </c>
      <c r="E31" s="1">
        <f t="shared" si="0"/>
        <v>-5775.0045117322716</v>
      </c>
      <c r="F31" s="1">
        <f t="shared" si="1"/>
        <v>-5775</v>
      </c>
      <c r="G31" s="1">
        <f t="shared" si="2"/>
        <v>-1.212437084177509E-3</v>
      </c>
      <c r="K31" s="1">
        <f t="shared" si="3"/>
        <v>-1.212437084177509E-3</v>
      </c>
      <c r="Q31" s="101">
        <f t="shared" si="4"/>
        <v>37346.956899999997</v>
      </c>
    </row>
    <row r="32" spans="1:17">
      <c r="A32" s="3" t="s">
        <v>43</v>
      </c>
      <c r="B32" s="37" t="s">
        <v>44</v>
      </c>
      <c r="C32" s="38">
        <v>52365.591099999998</v>
      </c>
      <c r="D32" s="39">
        <v>5.0000000000000001E-4</v>
      </c>
      <c r="E32" s="1">
        <f t="shared" si="0"/>
        <v>-5774.5051254311502</v>
      </c>
      <c r="F32" s="1">
        <f t="shared" si="1"/>
        <v>-5774.5</v>
      </c>
      <c r="G32" s="1">
        <f t="shared" si="2"/>
        <v>-1.3773562823189422E-3</v>
      </c>
      <c r="K32" s="1">
        <f t="shared" si="3"/>
        <v>-1.3773562823189422E-3</v>
      </c>
      <c r="Q32" s="101">
        <f t="shared" si="4"/>
        <v>37347.091099999998</v>
      </c>
    </row>
    <row r="33" spans="1:17">
      <c r="A33" s="3" t="s">
        <v>43</v>
      </c>
      <c r="B33" s="37" t="s">
        <v>42</v>
      </c>
      <c r="C33" s="38">
        <v>52368.414199999999</v>
      </c>
      <c r="D33" s="39">
        <v>1.8E-3</v>
      </c>
      <c r="E33" s="1">
        <f t="shared" si="0"/>
        <v>-5763.9997791815886</v>
      </c>
      <c r="F33" s="1">
        <f t="shared" si="1"/>
        <v>-5764</v>
      </c>
      <c r="G33" s="1">
        <f t="shared" si="2"/>
        <v>5.934049841016531E-5</v>
      </c>
      <c r="K33" s="1">
        <f t="shared" si="3"/>
        <v>5.934049841016531E-5</v>
      </c>
      <c r="Q33" s="101">
        <f t="shared" si="4"/>
        <v>37349.914199999999</v>
      </c>
    </row>
    <row r="34" spans="1:17">
      <c r="A34" s="3" t="s">
        <v>43</v>
      </c>
      <c r="B34" s="37" t="s">
        <v>44</v>
      </c>
      <c r="C34" s="38">
        <v>52368.547100000003</v>
      </c>
      <c r="D34" s="39">
        <v>2.9999999999999997E-4</v>
      </c>
      <c r="E34" s="1">
        <f t="shared" si="0"/>
        <v>-5763.5052304526707</v>
      </c>
      <c r="F34" s="1">
        <f t="shared" si="1"/>
        <v>-5763.5</v>
      </c>
      <c r="G34" s="1">
        <f t="shared" si="2"/>
        <v>-1.4055787032702938E-3</v>
      </c>
      <c r="K34" s="1">
        <f t="shared" si="3"/>
        <v>-1.4055787032702938E-3</v>
      </c>
      <c r="Q34" s="101">
        <f t="shared" si="4"/>
        <v>37350.047100000003</v>
      </c>
    </row>
    <row r="35" spans="1:17">
      <c r="A35" s="3" t="s">
        <v>43</v>
      </c>
      <c r="B35" s="37" t="s">
        <v>44</v>
      </c>
      <c r="C35" s="38">
        <v>52395.422299999998</v>
      </c>
      <c r="D35" s="39">
        <v>1.6999999999999999E-3</v>
      </c>
      <c r="E35" s="1">
        <f t="shared" si="0"/>
        <v>-5663.4969836580085</v>
      </c>
      <c r="F35" s="1">
        <f t="shared" si="1"/>
        <v>-5663.5</v>
      </c>
      <c r="G35" s="1">
        <f t="shared" si="2"/>
        <v>8.1058109935838729E-4</v>
      </c>
      <c r="K35" s="1">
        <f t="shared" si="3"/>
        <v>8.1058109935838729E-4</v>
      </c>
      <c r="Q35" s="101">
        <f t="shared" si="4"/>
        <v>37376.922299999998</v>
      </c>
    </row>
    <row r="36" spans="1:17">
      <c r="A36" s="3" t="s">
        <v>43</v>
      </c>
      <c r="B36" s="37" t="s">
        <v>42</v>
      </c>
      <c r="C36" s="38">
        <v>52395.553999999996</v>
      </c>
      <c r="D36" s="39">
        <v>2.9999999999999997E-4</v>
      </c>
      <c r="E36" s="1">
        <f t="shared" si="0"/>
        <v>-5663.0069003803901</v>
      </c>
      <c r="F36" s="1">
        <f t="shared" si="1"/>
        <v>-5663</v>
      </c>
      <c r="G36" s="1">
        <f t="shared" si="2"/>
        <v>-1.8543381083873101E-3</v>
      </c>
      <c r="K36" s="1">
        <f t="shared" si="3"/>
        <v>-1.8543381083873101E-3</v>
      </c>
      <c r="Q36" s="101">
        <f t="shared" si="4"/>
        <v>37377.053999999996</v>
      </c>
    </row>
    <row r="37" spans="1:17">
      <c r="A37" s="40" t="s">
        <v>43</v>
      </c>
      <c r="B37" s="37" t="s">
        <v>44</v>
      </c>
      <c r="C37" s="38">
        <v>52409.397199999999</v>
      </c>
      <c r="D37" s="39">
        <v>6.9999999999999999E-4</v>
      </c>
      <c r="E37" s="1">
        <f t="shared" si="0"/>
        <v>-5611.4934544514881</v>
      </c>
      <c r="F37" s="1">
        <f t="shared" si="1"/>
        <v>-5611.5</v>
      </c>
      <c r="G37" s="1">
        <f t="shared" si="2"/>
        <v>1.7589841954759322E-3</v>
      </c>
      <c r="K37" s="1">
        <f t="shared" si="3"/>
        <v>1.7589841954759322E-3</v>
      </c>
      <c r="Q37" s="101">
        <f t="shared" si="4"/>
        <v>37390.897199999999</v>
      </c>
    </row>
    <row r="38" spans="1:17">
      <c r="A38" s="23" t="s">
        <v>43</v>
      </c>
      <c r="B38" s="41" t="s">
        <v>42</v>
      </c>
      <c r="C38" s="42">
        <v>52409.528200000001</v>
      </c>
      <c r="D38" s="43">
        <v>5.9999999999999995E-4</v>
      </c>
      <c r="E38" s="1">
        <f t="shared" si="0"/>
        <v>-5611.0059760204358</v>
      </c>
      <c r="F38" s="1">
        <f t="shared" si="1"/>
        <v>-5611</v>
      </c>
      <c r="G38" s="1">
        <f t="shared" si="2"/>
        <v>-1.605935009138193E-3</v>
      </c>
      <c r="K38" s="1">
        <f t="shared" si="3"/>
        <v>-1.605935009138193E-3</v>
      </c>
      <c r="Q38" s="101">
        <f t="shared" si="4"/>
        <v>37391.028200000001</v>
      </c>
    </row>
    <row r="39" spans="1:17">
      <c r="A39" s="23" t="s">
        <v>43</v>
      </c>
      <c r="B39" s="47" t="s">
        <v>44</v>
      </c>
      <c r="C39" s="57">
        <v>52415.576200000003</v>
      </c>
      <c r="D39" s="48">
        <v>2.0000000000000001E-4</v>
      </c>
      <c r="E39" s="1">
        <f t="shared" si="0"/>
        <v>-5588.5001015854741</v>
      </c>
      <c r="F39" s="1">
        <f t="shared" si="1"/>
        <v>-5588.5</v>
      </c>
      <c r="G39" s="1">
        <f t="shared" si="2"/>
        <v>-2.7299050998408347E-5</v>
      </c>
      <c r="K39" s="1">
        <f t="shared" si="3"/>
        <v>-2.7299050998408347E-5</v>
      </c>
      <c r="Q39" s="101">
        <f t="shared" si="4"/>
        <v>37397.076200000003</v>
      </c>
    </row>
    <row r="40" spans="1:17">
      <c r="A40" s="44" t="s">
        <v>46</v>
      </c>
      <c r="B40" s="45" t="s">
        <v>42</v>
      </c>
      <c r="C40" s="30">
        <v>52763.450900000003</v>
      </c>
      <c r="D40" s="30">
        <v>2.0000000000000001E-4</v>
      </c>
      <c r="E40" s="1">
        <f t="shared" si="0"/>
        <v>-4293.9854988578491</v>
      </c>
      <c r="F40" s="1">
        <f t="shared" si="1"/>
        <v>-4294</v>
      </c>
      <c r="G40" s="1">
        <f t="shared" si="2"/>
        <v>3.8968895896687172E-3</v>
      </c>
      <c r="K40" s="1">
        <f t="shared" si="3"/>
        <v>3.8968895896687172E-3</v>
      </c>
      <c r="O40" s="1">
        <f ca="1">+C$11+C$12*$F40</f>
        <v>2.1229297765821007E-3</v>
      </c>
      <c r="Q40" s="101">
        <f t="shared" si="4"/>
        <v>37744.950900000003</v>
      </c>
    </row>
    <row r="41" spans="1:17">
      <c r="A41" s="33" t="s">
        <v>47</v>
      </c>
      <c r="B41" s="28" t="s">
        <v>44</v>
      </c>
      <c r="C41" s="30">
        <v>53216.388400000003</v>
      </c>
      <c r="D41" s="30">
        <v>4.0000000000000002E-4</v>
      </c>
      <c r="E41" s="1">
        <f t="shared" si="0"/>
        <v>-2608.5102174621534</v>
      </c>
      <c r="F41" s="1">
        <f t="shared" si="1"/>
        <v>-2608.5</v>
      </c>
      <c r="G41" s="1">
        <f t="shared" si="2"/>
        <v>-2.7457369506009854E-3</v>
      </c>
      <c r="K41" s="1">
        <f t="shared" si="3"/>
        <v>-2.7457369506009854E-3</v>
      </c>
      <c r="Q41" s="101">
        <f t="shared" si="4"/>
        <v>38197.888400000003</v>
      </c>
    </row>
    <row r="42" spans="1:17">
      <c r="A42" s="33" t="s">
        <v>47</v>
      </c>
      <c r="B42" s="45" t="s">
        <v>42</v>
      </c>
      <c r="C42" s="30">
        <v>53541.420700000002</v>
      </c>
      <c r="D42" s="30">
        <v>8.0000000000000004E-4</v>
      </c>
      <c r="E42" s="1">
        <f t="shared" si="0"/>
        <v>-1398.9969682717281</v>
      </c>
      <c r="F42" s="1">
        <f t="shared" si="1"/>
        <v>-1399</v>
      </c>
      <c r="G42" s="1">
        <f t="shared" si="2"/>
        <v>8.1471585144754499E-4</v>
      </c>
      <c r="K42" s="1">
        <f t="shared" si="3"/>
        <v>8.1471585144754499E-4</v>
      </c>
      <c r="O42" s="1">
        <f t="shared" ref="O42:O73" ca="1" si="5">+C$11+C$12*$F42</f>
        <v>-1.361635667875953E-3</v>
      </c>
      <c r="Q42" s="101">
        <f t="shared" si="4"/>
        <v>38522.920700000002</v>
      </c>
    </row>
    <row r="43" spans="1:17">
      <c r="A43" s="58" t="s">
        <v>48</v>
      </c>
      <c r="B43" s="59" t="s">
        <v>44</v>
      </c>
      <c r="C43" s="60">
        <v>53917.509599999998</v>
      </c>
      <c r="D43" s="60">
        <v>8.9999999999999998E-4</v>
      </c>
      <c r="E43" s="1">
        <f t="shared" si="0"/>
        <v>0.50858063356113237</v>
      </c>
      <c r="F43" s="1">
        <f t="shared" si="1"/>
        <v>0.5</v>
      </c>
      <c r="G43" s="1">
        <f t="shared" si="2"/>
        <v>2.3058722727000713E-3</v>
      </c>
      <c r="J43" s="1">
        <f>+G43</f>
        <v>2.3058722727000713E-3</v>
      </c>
      <c r="O43" s="1">
        <f t="shared" ca="1" si="5"/>
        <v>-3.0461432117512709E-3</v>
      </c>
      <c r="Q43" s="101">
        <f t="shared" si="4"/>
        <v>38899.009599999998</v>
      </c>
    </row>
    <row r="44" spans="1:17">
      <c r="A44" s="49" t="s">
        <v>49</v>
      </c>
      <c r="B44" s="61" t="s">
        <v>42</v>
      </c>
      <c r="C44" s="60">
        <v>54197.386899999998</v>
      </c>
      <c r="D44" s="60">
        <v>8.9999999999999998E-4</v>
      </c>
      <c r="E44" s="1">
        <f t="shared" si="0"/>
        <v>1041.9906194882985</v>
      </c>
      <c r="F44" s="1">
        <f t="shared" si="1"/>
        <v>1042</v>
      </c>
      <c r="G44" s="1">
        <f t="shared" si="2"/>
        <v>-2.5208233928424306E-3</v>
      </c>
      <c r="K44" s="1">
        <f>+G44</f>
        <v>-2.5208233928424306E-3</v>
      </c>
      <c r="O44" s="1">
        <f t="shared" ca="1" si="5"/>
        <v>-4.2997442170718452E-3</v>
      </c>
      <c r="Q44" s="101">
        <f t="shared" si="4"/>
        <v>39178.886899999998</v>
      </c>
    </row>
    <row r="45" spans="1:17">
      <c r="A45" s="62" t="s">
        <v>61</v>
      </c>
      <c r="B45" s="63" t="s">
        <v>42</v>
      </c>
      <c r="C45" s="64">
        <v>54516.635900000001</v>
      </c>
      <c r="D45" s="39"/>
      <c r="E45" s="56">
        <f t="shared" si="0"/>
        <v>2229.9829983712575</v>
      </c>
      <c r="F45" s="1">
        <f t="shared" si="1"/>
        <v>2230</v>
      </c>
      <c r="G45" s="1">
        <f t="shared" si="2"/>
        <v>-4.5688449463341385E-3</v>
      </c>
      <c r="K45" s="1">
        <f>+G45</f>
        <v>-4.5688449463341385E-3</v>
      </c>
      <c r="O45" s="1">
        <f t="shared" ca="1" si="5"/>
        <v>-5.729679881326135E-3</v>
      </c>
      <c r="Q45" s="101">
        <f t="shared" si="4"/>
        <v>39498.135900000001</v>
      </c>
    </row>
    <row r="46" spans="1:17">
      <c r="A46" s="60" t="s">
        <v>62</v>
      </c>
      <c r="B46" s="61" t="s">
        <v>42</v>
      </c>
      <c r="C46" s="60">
        <v>54570.380299999997</v>
      </c>
      <c r="D46" s="60">
        <v>2.9999999999999997E-4</v>
      </c>
      <c r="E46" s="1">
        <f t="shared" si="0"/>
        <v>2429.9771647042194</v>
      </c>
      <c r="F46" s="1">
        <f t="shared" si="1"/>
        <v>2430</v>
      </c>
      <c r="G46" s="1">
        <f t="shared" si="2"/>
        <v>-6.1365253422991373E-3</v>
      </c>
      <c r="J46" s="1">
        <f>+G46</f>
        <v>-6.1365253422991373E-3</v>
      </c>
      <c r="O46" s="1">
        <f t="shared" ca="1" si="5"/>
        <v>-5.9704097911332538E-3</v>
      </c>
      <c r="Q46" s="101">
        <f t="shared" si="4"/>
        <v>39551.880299999997</v>
      </c>
    </row>
    <row r="47" spans="1:17">
      <c r="A47" s="60" t="s">
        <v>62</v>
      </c>
      <c r="B47" s="61" t="s">
        <v>44</v>
      </c>
      <c r="C47" s="60">
        <v>54583.415399999998</v>
      </c>
      <c r="D47" s="60">
        <v>2.9999999999999997E-4</v>
      </c>
      <c r="E47" s="1">
        <f t="shared" si="0"/>
        <v>2478.4835013191446</v>
      </c>
      <c r="F47" s="1">
        <f t="shared" si="1"/>
        <v>2478.5</v>
      </c>
      <c r="G47" s="1">
        <f t="shared" si="2"/>
        <v>-4.4336878418107517E-3</v>
      </c>
      <c r="J47" s="1">
        <f>+G47</f>
        <v>-4.4336878418107517E-3</v>
      </c>
      <c r="O47" s="1">
        <f t="shared" ca="1" si="5"/>
        <v>-6.0287867942614808E-3</v>
      </c>
      <c r="Q47" s="101">
        <f t="shared" si="4"/>
        <v>39564.915399999998</v>
      </c>
    </row>
    <row r="48" spans="1:17">
      <c r="A48" s="60" t="s">
        <v>62</v>
      </c>
      <c r="B48" s="61" t="s">
        <v>42</v>
      </c>
      <c r="C48" s="60">
        <v>54583.549200000001</v>
      </c>
      <c r="D48" s="60">
        <v>2.9999999999999997E-4</v>
      </c>
      <c r="E48" s="56">
        <f t="shared" si="0"/>
        <v>2478.9813991365172</v>
      </c>
      <c r="F48" s="1">
        <f t="shared" si="1"/>
        <v>2479</v>
      </c>
      <c r="G48" s="1">
        <f t="shared" si="2"/>
        <v>-4.9986070371232927E-3</v>
      </c>
      <c r="J48" s="1">
        <f>+G48</f>
        <v>-4.9986070371232927E-3</v>
      </c>
      <c r="O48" s="1">
        <f t="shared" ca="1" si="5"/>
        <v>-6.0293886190359979E-3</v>
      </c>
      <c r="Q48" s="101">
        <f t="shared" si="4"/>
        <v>39565.049200000001</v>
      </c>
    </row>
    <row r="49" spans="1:17">
      <c r="A49" s="62" t="s">
        <v>61</v>
      </c>
      <c r="B49" s="63" t="s">
        <v>44</v>
      </c>
      <c r="C49" s="64">
        <v>54594.433499999999</v>
      </c>
      <c r="D49" s="39"/>
      <c r="E49" s="56">
        <f t="shared" si="0"/>
        <v>2519.4841585796889</v>
      </c>
      <c r="F49" s="1">
        <f t="shared" si="1"/>
        <v>2519.5</v>
      </c>
      <c r="G49" s="1">
        <f t="shared" si="2"/>
        <v>-4.2570623190840706E-3</v>
      </c>
      <c r="K49" s="1">
        <f t="shared" ref="K49:K60" si="6">+G49</f>
        <v>-4.2570623190840706E-3</v>
      </c>
      <c r="O49" s="1">
        <f t="shared" ca="1" si="5"/>
        <v>-6.0781364257719399E-3</v>
      </c>
      <c r="Q49" s="101">
        <f t="shared" si="4"/>
        <v>39575.933499999999</v>
      </c>
    </row>
    <row r="50" spans="1:17">
      <c r="A50" s="62" t="s">
        <v>61</v>
      </c>
      <c r="B50" s="63" t="s">
        <v>42</v>
      </c>
      <c r="C50" s="64">
        <v>54594.566400000003</v>
      </c>
      <c r="D50" s="39"/>
      <c r="E50" s="56">
        <f t="shared" si="0"/>
        <v>2519.9787073086072</v>
      </c>
      <c r="F50" s="1">
        <f t="shared" si="1"/>
        <v>2520</v>
      </c>
      <c r="G50" s="1">
        <f t="shared" si="2"/>
        <v>-5.7219815134885721E-3</v>
      </c>
      <c r="K50" s="1">
        <f t="shared" si="6"/>
        <v>-5.7219815134885721E-3</v>
      </c>
      <c r="O50" s="1">
        <f t="shared" ca="1" si="5"/>
        <v>-6.0787382505464579E-3</v>
      </c>
      <c r="Q50" s="101">
        <f t="shared" si="4"/>
        <v>39576.066400000003</v>
      </c>
    </row>
    <row r="51" spans="1:17">
      <c r="A51" s="62" t="s">
        <v>61</v>
      </c>
      <c r="B51" s="63" t="s">
        <v>42</v>
      </c>
      <c r="C51" s="64">
        <v>54596.447200000002</v>
      </c>
      <c r="D51" s="39"/>
      <c r="E51" s="56">
        <f t="shared" si="0"/>
        <v>2526.9775579430711</v>
      </c>
      <c r="F51" s="1">
        <f t="shared" si="1"/>
        <v>2527</v>
      </c>
      <c r="G51" s="1">
        <f t="shared" si="2"/>
        <v>-6.0308503307169303E-3</v>
      </c>
      <c r="K51" s="1">
        <f t="shared" si="6"/>
        <v>-6.0308503307169303E-3</v>
      </c>
      <c r="O51" s="1">
        <f t="shared" ca="1" si="5"/>
        <v>-6.0871637973897077E-3</v>
      </c>
      <c r="Q51" s="101">
        <f t="shared" si="4"/>
        <v>39577.947200000002</v>
      </c>
    </row>
    <row r="52" spans="1:17">
      <c r="A52" s="62" t="s">
        <v>61</v>
      </c>
      <c r="B52" s="63" t="s">
        <v>44</v>
      </c>
      <c r="C52" s="64">
        <v>54596.581100000003</v>
      </c>
      <c r="D52" s="39"/>
      <c r="E52" s="56">
        <f t="shared" si="0"/>
        <v>2527.4758278813738</v>
      </c>
      <c r="F52" s="1">
        <f t="shared" si="1"/>
        <v>2527.5</v>
      </c>
      <c r="G52" s="1">
        <f t="shared" si="2"/>
        <v>-6.4957695358316414E-3</v>
      </c>
      <c r="K52" s="1">
        <f t="shared" si="6"/>
        <v>-6.4957695358316414E-3</v>
      </c>
      <c r="O52" s="1">
        <f t="shared" ca="1" si="5"/>
        <v>-6.0877656221642248E-3</v>
      </c>
      <c r="Q52" s="101">
        <f t="shared" si="4"/>
        <v>39578.081100000003</v>
      </c>
    </row>
    <row r="53" spans="1:17">
      <c r="A53" s="62" t="s">
        <v>61</v>
      </c>
      <c r="B53" s="63" t="s">
        <v>44</v>
      </c>
      <c r="C53" s="64">
        <v>54597.3894</v>
      </c>
      <c r="D53" s="39"/>
      <c r="E53" s="56">
        <f t="shared" ref="E53:E84" si="7">+(C53-C$7)/C$8</f>
        <v>2530.4836814372111</v>
      </c>
      <c r="F53" s="1">
        <f t="shared" ref="F53:F84" si="8">ROUND(2*E53,0)/2</f>
        <v>2530.5</v>
      </c>
      <c r="G53" s="1">
        <f t="shared" ref="G53:G84" si="9">C53-($C$7+$C$8*$F53)</f>
        <v>-4.3852847447851673E-3</v>
      </c>
      <c r="K53" s="1">
        <f t="shared" si="6"/>
        <v>-4.3852847447851673E-3</v>
      </c>
      <c r="O53" s="1">
        <f t="shared" ca="1" si="5"/>
        <v>-6.0913765708113313E-3</v>
      </c>
      <c r="Q53" s="101">
        <f t="shared" ref="Q53:Q84" si="10">+C53-15018.5</f>
        <v>39578.8894</v>
      </c>
    </row>
    <row r="54" spans="1:17">
      <c r="A54" s="62" t="s">
        <v>61</v>
      </c>
      <c r="B54" s="63" t="s">
        <v>42</v>
      </c>
      <c r="C54" s="64">
        <v>54597.523200000003</v>
      </c>
      <c r="D54" s="39"/>
      <c r="E54" s="56">
        <f t="shared" si="7"/>
        <v>2530.9815792545837</v>
      </c>
      <c r="F54" s="1">
        <f t="shared" si="8"/>
        <v>2531</v>
      </c>
      <c r="G54" s="1">
        <f t="shared" si="9"/>
        <v>-4.9502039400977083E-3</v>
      </c>
      <c r="K54" s="1">
        <f t="shared" si="6"/>
        <v>-4.9502039400977083E-3</v>
      </c>
      <c r="O54" s="1">
        <f t="shared" ca="1" si="5"/>
        <v>-6.0919783955858493E-3</v>
      </c>
      <c r="Q54" s="101">
        <f t="shared" si="10"/>
        <v>39579.023200000003</v>
      </c>
    </row>
    <row r="55" spans="1:17">
      <c r="A55" s="62" t="s">
        <v>63</v>
      </c>
      <c r="B55" s="63" t="s">
        <v>44</v>
      </c>
      <c r="C55" s="64">
        <v>54604.105799999998</v>
      </c>
      <c r="D55" s="39"/>
      <c r="E55" s="56">
        <f t="shared" si="7"/>
        <v>2555.4768122333185</v>
      </c>
      <c r="F55" s="1">
        <f t="shared" si="8"/>
        <v>2555.5</v>
      </c>
      <c r="G55" s="1">
        <f t="shared" si="9"/>
        <v>-6.2312447917065583E-3</v>
      </c>
      <c r="K55" s="1">
        <f t="shared" si="6"/>
        <v>-6.2312447917065583E-3</v>
      </c>
      <c r="O55" s="1">
        <f t="shared" ca="1" si="5"/>
        <v>-6.1214678095372213E-3</v>
      </c>
      <c r="Q55" s="101">
        <f t="shared" si="10"/>
        <v>39585.605799999998</v>
      </c>
    </row>
    <row r="56" spans="1:17">
      <c r="A56" s="62" t="s">
        <v>61</v>
      </c>
      <c r="B56" s="63" t="s">
        <v>42</v>
      </c>
      <c r="C56" s="64">
        <v>54610.422500000001</v>
      </c>
      <c r="D56" s="39"/>
      <c r="E56" s="56">
        <f t="shared" si="7"/>
        <v>2578.9825756333403</v>
      </c>
      <c r="F56" s="1">
        <f t="shared" si="8"/>
        <v>2579</v>
      </c>
      <c r="G56" s="1">
        <f t="shared" si="9"/>
        <v>-4.6824472374282777E-3</v>
      </c>
      <c r="K56" s="1">
        <f t="shared" si="6"/>
        <v>-4.6824472374282777E-3</v>
      </c>
      <c r="O56" s="1">
        <f t="shared" ca="1" si="5"/>
        <v>-6.1497535739395582E-3</v>
      </c>
      <c r="Q56" s="101">
        <f t="shared" si="10"/>
        <v>39591.922500000001</v>
      </c>
    </row>
    <row r="57" spans="1:17">
      <c r="A57" s="62" t="s">
        <v>61</v>
      </c>
      <c r="B57" s="63" t="s">
        <v>44</v>
      </c>
      <c r="C57" s="64">
        <v>54610.556799999998</v>
      </c>
      <c r="D57" s="39"/>
      <c r="E57" s="56">
        <f t="shared" si="7"/>
        <v>2579.4823340553917</v>
      </c>
      <c r="F57" s="1">
        <f t="shared" si="8"/>
        <v>2579.5</v>
      </c>
      <c r="G57" s="1">
        <f t="shared" si="9"/>
        <v>-4.7473664380959235E-3</v>
      </c>
      <c r="K57" s="1">
        <f t="shared" si="6"/>
        <v>-4.7473664380959235E-3</v>
      </c>
      <c r="O57" s="1">
        <f t="shared" ca="1" si="5"/>
        <v>-6.1503553987140754E-3</v>
      </c>
      <c r="Q57" s="101">
        <f t="shared" si="10"/>
        <v>39592.056799999998</v>
      </c>
    </row>
    <row r="58" spans="1:17">
      <c r="A58" s="62" t="s">
        <v>61</v>
      </c>
      <c r="B58" s="63" t="s">
        <v>42</v>
      </c>
      <c r="C58" s="64">
        <v>54636.489699999998</v>
      </c>
      <c r="D58" s="39"/>
      <c r="E58" s="56">
        <f t="shared" si="7"/>
        <v>2675.9840852349826</v>
      </c>
      <c r="F58" s="1">
        <f t="shared" si="8"/>
        <v>2676</v>
      </c>
      <c r="G58" s="1">
        <f t="shared" si="9"/>
        <v>-4.2767722334247082E-3</v>
      </c>
      <c r="K58" s="1">
        <f t="shared" si="6"/>
        <v>-4.2767722334247082E-3</v>
      </c>
      <c r="O58" s="1">
        <f t="shared" ca="1" si="5"/>
        <v>-6.2665075801960112E-3</v>
      </c>
      <c r="Q58" s="101">
        <f t="shared" si="10"/>
        <v>39617.989699999998</v>
      </c>
    </row>
    <row r="59" spans="1:17">
      <c r="A59" s="60" t="s">
        <v>50</v>
      </c>
      <c r="B59" s="61" t="s">
        <v>44</v>
      </c>
      <c r="C59" s="60">
        <v>54684.459699999999</v>
      </c>
      <c r="D59" s="60">
        <v>5.9999999999999995E-4</v>
      </c>
      <c r="E59" s="56">
        <f t="shared" si="7"/>
        <v>2854.490500024117</v>
      </c>
      <c r="F59" s="1">
        <f t="shared" si="8"/>
        <v>2854.5</v>
      </c>
      <c r="G59" s="1">
        <f t="shared" si="9"/>
        <v>-2.5529269842081703E-3</v>
      </c>
      <c r="K59" s="1">
        <f t="shared" si="6"/>
        <v>-2.5529269842081703E-3</v>
      </c>
      <c r="O59" s="1">
        <f t="shared" ca="1" si="5"/>
        <v>-6.4813590246988653E-3</v>
      </c>
      <c r="Q59" s="101">
        <f t="shared" si="10"/>
        <v>39665.959699999999</v>
      </c>
    </row>
    <row r="60" spans="1:17">
      <c r="A60" s="62" t="s">
        <v>61</v>
      </c>
      <c r="B60" s="63" t="s">
        <v>42</v>
      </c>
      <c r="C60" s="64">
        <v>54703.404199999997</v>
      </c>
      <c r="D60" s="39"/>
      <c r="E60" s="56">
        <f t="shared" si="7"/>
        <v>2924.9869514515149</v>
      </c>
      <c r="F60" s="1">
        <f t="shared" si="8"/>
        <v>2925</v>
      </c>
      <c r="G60" s="1">
        <f t="shared" si="9"/>
        <v>-3.5065343254245818E-3</v>
      </c>
      <c r="K60" s="1">
        <f t="shared" si="6"/>
        <v>-3.5065343254245818E-3</v>
      </c>
      <c r="O60" s="1">
        <f t="shared" ca="1" si="5"/>
        <v>-6.566216317905875E-3</v>
      </c>
      <c r="Q60" s="101">
        <f t="shared" si="10"/>
        <v>39684.904199999997</v>
      </c>
    </row>
    <row r="61" spans="1:17">
      <c r="A61" s="49" t="s">
        <v>64</v>
      </c>
      <c r="B61" s="65" t="s">
        <v>44</v>
      </c>
      <c r="C61" s="49">
        <v>54934.374799999998</v>
      </c>
      <c r="D61" s="49">
        <v>2.9999999999999997E-4</v>
      </c>
      <c r="E61" s="56">
        <f t="shared" si="7"/>
        <v>3784.4769186746603</v>
      </c>
      <c r="F61" s="1">
        <f t="shared" si="8"/>
        <v>3784.5</v>
      </c>
      <c r="G61" s="1">
        <f t="shared" si="9"/>
        <v>-6.2026408268138766E-3</v>
      </c>
      <c r="J61" s="1">
        <f>+G61</f>
        <v>-6.2026408268138766E-3</v>
      </c>
      <c r="O61" s="1">
        <f t="shared" ca="1" si="5"/>
        <v>-7.6007531053019703E-3</v>
      </c>
      <c r="Q61" s="101">
        <f t="shared" si="10"/>
        <v>39915.874799999998</v>
      </c>
    </row>
    <row r="62" spans="1:17">
      <c r="A62" s="49" t="s">
        <v>64</v>
      </c>
      <c r="B62" s="65" t="s">
        <v>42</v>
      </c>
      <c r="C62" s="49">
        <v>54934.508099999999</v>
      </c>
      <c r="D62" s="49">
        <v>1E-4</v>
      </c>
      <c r="E62" s="56">
        <f t="shared" si="7"/>
        <v>3784.9729558873273</v>
      </c>
      <c r="F62" s="1">
        <f t="shared" si="8"/>
        <v>3785</v>
      </c>
      <c r="G62" s="1">
        <f t="shared" si="9"/>
        <v>-7.267560031323228E-3</v>
      </c>
      <c r="J62" s="1">
        <f>+G62</f>
        <v>-7.267560031323228E-3</v>
      </c>
      <c r="O62" s="1">
        <f t="shared" ca="1" si="5"/>
        <v>-7.6013549300764883E-3</v>
      </c>
      <c r="Q62" s="101">
        <f t="shared" si="10"/>
        <v>39916.008099999999</v>
      </c>
    </row>
    <row r="63" spans="1:17">
      <c r="A63" s="49" t="s">
        <v>64</v>
      </c>
      <c r="B63" s="65" t="s">
        <v>42</v>
      </c>
      <c r="C63" s="49">
        <v>54943.376799999998</v>
      </c>
      <c r="D63" s="49">
        <v>8.0000000000000004E-4</v>
      </c>
      <c r="E63" s="56">
        <f t="shared" si="7"/>
        <v>3817.9752456692781</v>
      </c>
      <c r="F63" s="1">
        <f t="shared" si="8"/>
        <v>3818</v>
      </c>
      <c r="G63" s="1">
        <f t="shared" si="9"/>
        <v>-6.6522272973088548E-3</v>
      </c>
      <c r="J63" s="1">
        <f>+G63</f>
        <v>-6.6522272973088548E-3</v>
      </c>
      <c r="O63" s="1">
        <f t="shared" ca="1" si="5"/>
        <v>-7.6410753651946625E-3</v>
      </c>
      <c r="Q63" s="101">
        <f t="shared" si="10"/>
        <v>39924.876799999998</v>
      </c>
    </row>
    <row r="64" spans="1:17">
      <c r="A64" s="49" t="s">
        <v>64</v>
      </c>
      <c r="B64" s="65" t="s">
        <v>44</v>
      </c>
      <c r="C64" s="49">
        <v>54943.511100000003</v>
      </c>
      <c r="D64" s="49">
        <v>5.9999999999999995E-4</v>
      </c>
      <c r="E64" s="56">
        <f t="shared" si="7"/>
        <v>3818.4750040913568</v>
      </c>
      <c r="F64" s="1">
        <f t="shared" si="8"/>
        <v>3818.5</v>
      </c>
      <c r="G64" s="1">
        <f t="shared" si="9"/>
        <v>-6.7171464907005429E-3</v>
      </c>
      <c r="J64" s="1">
        <f>+G64</f>
        <v>-6.7171464907005429E-3</v>
      </c>
      <c r="O64" s="1">
        <f t="shared" ca="1" si="5"/>
        <v>-7.6416771899691805E-3</v>
      </c>
      <c r="Q64" s="101">
        <f t="shared" si="10"/>
        <v>39925.011100000003</v>
      </c>
    </row>
    <row r="65" spans="1:17">
      <c r="A65" s="62" t="s">
        <v>65</v>
      </c>
      <c r="B65" s="63" t="s">
        <v>44</v>
      </c>
      <c r="C65" s="64">
        <v>54952.914599999996</v>
      </c>
      <c r="D65" s="39"/>
      <c r="E65" s="56">
        <f t="shared" si="7"/>
        <v>3853.4673966589689</v>
      </c>
      <c r="F65" s="1">
        <f t="shared" si="8"/>
        <v>3853.5</v>
      </c>
      <c r="G65" s="1">
        <f t="shared" si="9"/>
        <v>-8.7614905642112717E-3</v>
      </c>
      <c r="K65" s="1">
        <f>+G65</f>
        <v>-8.7614905642112717E-3</v>
      </c>
      <c r="O65" s="1">
        <f t="shared" ca="1" si="5"/>
        <v>-7.6838049241854268E-3</v>
      </c>
      <c r="Q65" s="101">
        <f t="shared" si="10"/>
        <v>39934.414599999996</v>
      </c>
    </row>
    <row r="66" spans="1:17">
      <c r="A66" s="49" t="s">
        <v>64</v>
      </c>
      <c r="B66" s="65" t="s">
        <v>42</v>
      </c>
      <c r="C66" s="49">
        <v>54959.499799999998</v>
      </c>
      <c r="D66" s="49">
        <v>2.9999999999999997E-4</v>
      </c>
      <c r="E66" s="56">
        <f t="shared" si="7"/>
        <v>3877.9723047821626</v>
      </c>
      <c r="F66" s="1">
        <f t="shared" si="8"/>
        <v>3878</v>
      </c>
      <c r="G66" s="1">
        <f t="shared" si="9"/>
        <v>-7.4425314160180278E-3</v>
      </c>
      <c r="J66" s="1">
        <f>+G66</f>
        <v>-7.4425314160180278E-3</v>
      </c>
      <c r="O66" s="1">
        <f t="shared" ca="1" si="5"/>
        <v>-7.7132943381367988E-3</v>
      </c>
      <c r="Q66" s="101">
        <f t="shared" si="10"/>
        <v>39940.999799999998</v>
      </c>
    </row>
    <row r="67" spans="1:17">
      <c r="A67" s="60" t="s">
        <v>65</v>
      </c>
      <c r="B67" s="61" t="s">
        <v>42</v>
      </c>
      <c r="C67" s="60">
        <v>54961.650600000001</v>
      </c>
      <c r="D67" s="60">
        <v>5.0000000000000001E-4</v>
      </c>
      <c r="E67" s="56">
        <f t="shared" si="7"/>
        <v>3885.9758819539161</v>
      </c>
      <c r="F67" s="1">
        <f t="shared" si="8"/>
        <v>3886</v>
      </c>
      <c r="G67" s="1">
        <f t="shared" si="9"/>
        <v>-6.4812386262929067E-3</v>
      </c>
      <c r="K67" s="1">
        <f>+G67</f>
        <v>-6.4812386262929067E-3</v>
      </c>
      <c r="O67" s="1">
        <f t="shared" ca="1" si="5"/>
        <v>-7.7229235345290838E-3</v>
      </c>
      <c r="Q67" s="101">
        <f t="shared" si="10"/>
        <v>39943.150600000001</v>
      </c>
    </row>
    <row r="68" spans="1:17">
      <c r="A68" s="60" t="s">
        <v>65</v>
      </c>
      <c r="B68" s="61" t="s">
        <v>44</v>
      </c>
      <c r="C68" s="60">
        <v>54961.783600000002</v>
      </c>
      <c r="D68" s="60">
        <v>1E-4</v>
      </c>
      <c r="E68" s="56">
        <f t="shared" si="7"/>
        <v>3886.4708028037649</v>
      </c>
      <c r="F68" s="1">
        <f t="shared" si="8"/>
        <v>3886.5</v>
      </c>
      <c r="G68" s="1">
        <f t="shared" si="9"/>
        <v>-7.8461578232236207E-3</v>
      </c>
      <c r="K68" s="1">
        <f>+G68</f>
        <v>-7.8461578232236207E-3</v>
      </c>
      <c r="O68" s="1">
        <f t="shared" ca="1" si="5"/>
        <v>-7.7235253593036009E-3</v>
      </c>
      <c r="Q68" s="101">
        <f t="shared" si="10"/>
        <v>39943.283600000002</v>
      </c>
    </row>
    <row r="69" spans="1:17">
      <c r="A69" s="60" t="s">
        <v>65</v>
      </c>
      <c r="B69" s="61" t="s">
        <v>42</v>
      </c>
      <c r="C69" s="60">
        <v>54961.919800000003</v>
      </c>
      <c r="D69" s="60">
        <v>1E-3</v>
      </c>
      <c r="E69" s="56">
        <f t="shared" si="7"/>
        <v>3886.9776315236822</v>
      </c>
      <c r="F69" s="1">
        <f t="shared" si="8"/>
        <v>3887</v>
      </c>
      <c r="G69" s="1">
        <f t="shared" si="9"/>
        <v>-6.0110770282335579E-3</v>
      </c>
      <c r="K69" s="1">
        <f>+G69</f>
        <v>-6.0110770282335579E-3</v>
      </c>
      <c r="O69" s="1">
        <f t="shared" ca="1" si="5"/>
        <v>-7.724127184078119E-3</v>
      </c>
      <c r="Q69" s="101">
        <f t="shared" si="10"/>
        <v>39943.419800000003</v>
      </c>
    </row>
    <row r="70" spans="1:17">
      <c r="A70" s="49" t="s">
        <v>64</v>
      </c>
      <c r="B70" s="65" t="s">
        <v>44</v>
      </c>
      <c r="C70" s="49">
        <v>54996.449699999997</v>
      </c>
      <c r="D70" s="49">
        <v>2.9999999999999997E-4</v>
      </c>
      <c r="E70" s="56">
        <f t="shared" si="7"/>
        <v>4015.4706198919566</v>
      </c>
      <c r="F70" s="1">
        <f t="shared" si="8"/>
        <v>4015.5</v>
      </c>
      <c r="G70" s="1">
        <f t="shared" si="9"/>
        <v>-7.8953116899356246E-3</v>
      </c>
      <c r="J70" s="1">
        <f>+G70</f>
        <v>-7.8953116899356246E-3</v>
      </c>
      <c r="O70" s="1">
        <f t="shared" ca="1" si="5"/>
        <v>-7.8787961511291929E-3</v>
      </c>
      <c r="Q70" s="101">
        <f t="shared" si="10"/>
        <v>39977.949699999997</v>
      </c>
    </row>
    <row r="71" spans="1:17">
      <c r="A71" s="49" t="s">
        <v>64</v>
      </c>
      <c r="B71" s="65" t="s">
        <v>42</v>
      </c>
      <c r="C71" s="49">
        <v>55029.3681</v>
      </c>
      <c r="D71" s="49">
        <v>2.9999999999999997E-4</v>
      </c>
      <c r="E71" s="56">
        <f t="shared" si="7"/>
        <v>4137.966879316491</v>
      </c>
      <c r="F71" s="1">
        <f t="shared" si="8"/>
        <v>4138</v>
      </c>
      <c r="G71" s="1">
        <f t="shared" si="9"/>
        <v>-8.9005159243242815E-3</v>
      </c>
      <c r="J71" s="1">
        <f>+G71</f>
        <v>-8.9005159243242815E-3</v>
      </c>
      <c r="O71" s="1">
        <f t="shared" ca="1" si="5"/>
        <v>-8.0262432208860549E-3</v>
      </c>
      <c r="Q71" s="101">
        <f t="shared" si="10"/>
        <v>40010.8681</v>
      </c>
    </row>
    <row r="72" spans="1:17">
      <c r="A72" s="49" t="s">
        <v>66</v>
      </c>
      <c r="B72" s="65" t="s">
        <v>42</v>
      </c>
      <c r="C72" s="49">
        <v>55029.368799999997</v>
      </c>
      <c r="D72" s="49">
        <v>4.0000000000000002E-4</v>
      </c>
      <c r="E72" s="56">
        <f t="shared" si="7"/>
        <v>4137.9694841630571</v>
      </c>
      <c r="F72" s="1">
        <f t="shared" si="8"/>
        <v>4138</v>
      </c>
      <c r="G72" s="1">
        <f t="shared" si="9"/>
        <v>-8.2005159274558537E-3</v>
      </c>
      <c r="K72" s="1">
        <f>+G72</f>
        <v>-8.2005159274558537E-3</v>
      </c>
      <c r="O72" s="1">
        <f t="shared" ca="1" si="5"/>
        <v>-8.0262432208860549E-3</v>
      </c>
      <c r="Q72" s="101">
        <f t="shared" si="10"/>
        <v>40010.868799999997</v>
      </c>
    </row>
    <row r="73" spans="1:17">
      <c r="A73" s="49" t="s">
        <v>64</v>
      </c>
      <c r="B73" s="65" t="s">
        <v>44</v>
      </c>
      <c r="C73" s="49">
        <v>55029.5003</v>
      </c>
      <c r="D73" s="49">
        <v>2.9999999999999997E-4</v>
      </c>
      <c r="E73" s="56">
        <f t="shared" si="7"/>
        <v>4138.4588231988155</v>
      </c>
      <c r="F73" s="1">
        <f t="shared" si="8"/>
        <v>4138.5</v>
      </c>
      <c r="G73" s="1">
        <f t="shared" si="9"/>
        <v>-1.1065435130149126E-2</v>
      </c>
      <c r="J73" s="1">
        <f>+G73</f>
        <v>-1.1065435130149126E-2</v>
      </c>
      <c r="O73" s="1">
        <f t="shared" ca="1" si="5"/>
        <v>-8.026845045660572E-3</v>
      </c>
      <c r="Q73" s="101">
        <f t="shared" si="10"/>
        <v>40011.0003</v>
      </c>
    </row>
    <row r="74" spans="1:17">
      <c r="A74" s="49" t="s">
        <v>66</v>
      </c>
      <c r="B74" s="65" t="s">
        <v>44</v>
      </c>
      <c r="C74" s="49">
        <v>55038.369400000003</v>
      </c>
      <c r="D74" s="49">
        <v>5.9999999999999995E-4</v>
      </c>
      <c r="E74" s="56">
        <f t="shared" si="7"/>
        <v>4171.4626014645419</v>
      </c>
      <c r="F74" s="1">
        <f t="shared" si="8"/>
        <v>4171.5</v>
      </c>
      <c r="G74" s="1">
        <f t="shared" si="9"/>
        <v>-1.0050102391687687E-2</v>
      </c>
      <c r="K74" s="1">
        <f>+G74</f>
        <v>-1.0050102391687687E-2</v>
      </c>
      <c r="O74" s="1">
        <f t="shared" ref="O74:O105" ca="1" si="11">+C$11+C$12*$F74</f>
        <v>-8.0665654807787462E-3</v>
      </c>
      <c r="Q74" s="101">
        <f t="shared" si="10"/>
        <v>40019.869400000003</v>
      </c>
    </row>
    <row r="75" spans="1:17">
      <c r="A75" s="49" t="s">
        <v>66</v>
      </c>
      <c r="B75" s="65" t="s">
        <v>42</v>
      </c>
      <c r="C75" s="49">
        <v>55038.505700000002</v>
      </c>
      <c r="D75" s="49">
        <v>4.0000000000000002E-4</v>
      </c>
      <c r="E75" s="56">
        <f t="shared" si="7"/>
        <v>4171.9698023053897</v>
      </c>
      <c r="F75" s="1">
        <f t="shared" si="8"/>
        <v>4172</v>
      </c>
      <c r="G75" s="1">
        <f t="shared" si="9"/>
        <v>-8.1150215919478796E-3</v>
      </c>
      <c r="K75" s="1">
        <f>+G75</f>
        <v>-8.1150215919478796E-3</v>
      </c>
      <c r="O75" s="1">
        <f t="shared" ca="1" si="11"/>
        <v>-8.0671673055532633E-3</v>
      </c>
      <c r="Q75" s="101">
        <f t="shared" si="10"/>
        <v>40020.005700000002</v>
      </c>
    </row>
    <row r="76" spans="1:17">
      <c r="A76" s="49" t="s">
        <v>67</v>
      </c>
      <c r="B76" s="65" t="s">
        <v>44</v>
      </c>
      <c r="C76" s="49">
        <v>55049.385699999999</v>
      </c>
      <c r="D76" s="49">
        <v>5.0000000000000001E-4</v>
      </c>
      <c r="E76" s="56">
        <f t="shared" si="7"/>
        <v>4212.4565605481512</v>
      </c>
      <c r="F76" s="1">
        <f t="shared" si="8"/>
        <v>4212.5</v>
      </c>
      <c r="G76" s="1">
        <f t="shared" si="9"/>
        <v>-1.1673476874420885E-2</v>
      </c>
      <c r="J76" s="1">
        <f>+G76</f>
        <v>-1.1673476874420885E-2</v>
      </c>
      <c r="O76" s="1">
        <f t="shared" ca="1" si="11"/>
        <v>-8.115915112289207E-3</v>
      </c>
      <c r="Q76" s="101">
        <f t="shared" si="10"/>
        <v>40030.885699999999</v>
      </c>
    </row>
    <row r="77" spans="1:17">
      <c r="A77" s="49" t="s">
        <v>68</v>
      </c>
      <c r="B77" s="65" t="s">
        <v>42</v>
      </c>
      <c r="C77" s="49">
        <v>55269.877</v>
      </c>
      <c r="D77" s="49">
        <v>1E-4</v>
      </c>
      <c r="E77" s="56">
        <f t="shared" si="7"/>
        <v>5032.9508581340324</v>
      </c>
      <c r="F77" s="1">
        <f t="shared" si="8"/>
        <v>5033</v>
      </c>
      <c r="G77" s="1">
        <f t="shared" si="9"/>
        <v>-1.3205885697971098E-2</v>
      </c>
      <c r="K77" s="1">
        <f>+G77</f>
        <v>-1.3205885697971098E-2</v>
      </c>
      <c r="O77" s="1">
        <f t="shared" ca="1" si="11"/>
        <v>-9.1035095672729136E-3</v>
      </c>
      <c r="Q77" s="101">
        <f t="shared" si="10"/>
        <v>40251.377</v>
      </c>
    </row>
    <row r="78" spans="1:17">
      <c r="A78" s="49" t="s">
        <v>67</v>
      </c>
      <c r="B78" s="65" t="s">
        <v>44</v>
      </c>
      <c r="C78" s="49">
        <v>55293.392099999997</v>
      </c>
      <c r="D78" s="49">
        <v>8.0999999999999996E-3</v>
      </c>
      <c r="E78" s="56">
        <f t="shared" si="7"/>
        <v>5120.4554692327883</v>
      </c>
      <c r="F78" s="1">
        <f t="shared" si="8"/>
        <v>5120.5</v>
      </c>
      <c r="G78" s="1">
        <f t="shared" si="9"/>
        <v>-1.1966745878453366E-2</v>
      </c>
      <c r="J78" s="1">
        <f t="shared" ref="J78:J85" si="12">+G78</f>
        <v>-1.1966745878453366E-2</v>
      </c>
      <c r="O78" s="1">
        <f t="shared" ca="1" si="11"/>
        <v>-9.2088289028135276E-3</v>
      </c>
      <c r="Q78" s="101">
        <f t="shared" si="10"/>
        <v>40274.892099999997</v>
      </c>
    </row>
    <row r="79" spans="1:17">
      <c r="A79" s="49" t="s">
        <v>67</v>
      </c>
      <c r="B79" s="65" t="s">
        <v>42</v>
      </c>
      <c r="C79" s="49">
        <v>55293.525699999998</v>
      </c>
      <c r="D79" s="49">
        <v>2.0000000000000001E-4</v>
      </c>
      <c r="E79" s="56">
        <f t="shared" si="7"/>
        <v>5120.9526228082732</v>
      </c>
      <c r="F79" s="1">
        <f t="shared" si="8"/>
        <v>5121</v>
      </c>
      <c r="G79" s="1">
        <f t="shared" si="9"/>
        <v>-1.273166507598944E-2</v>
      </c>
      <c r="J79" s="1">
        <f t="shared" si="12"/>
        <v>-1.273166507598944E-2</v>
      </c>
      <c r="O79" s="1">
        <f t="shared" ca="1" si="11"/>
        <v>-9.2094307275880465E-3</v>
      </c>
      <c r="Q79" s="101">
        <f t="shared" si="10"/>
        <v>40275.025699999998</v>
      </c>
    </row>
    <row r="80" spans="1:17">
      <c r="A80" s="49" t="s">
        <v>67</v>
      </c>
      <c r="B80" s="65" t="s">
        <v>44</v>
      </c>
      <c r="C80" s="49">
        <v>55304.408499999998</v>
      </c>
      <c r="D80" s="49">
        <v>2.0000000000000001E-4</v>
      </c>
      <c r="E80" s="56">
        <f t="shared" si="7"/>
        <v>5161.4498004373545</v>
      </c>
      <c r="F80" s="1">
        <f t="shared" si="8"/>
        <v>5161.5</v>
      </c>
      <c r="G80" s="1">
        <f t="shared" si="9"/>
        <v>-1.3490120356436819E-2</v>
      </c>
      <c r="J80" s="1">
        <f t="shared" si="12"/>
        <v>-1.3490120356436819E-2</v>
      </c>
      <c r="O80" s="1">
        <f t="shared" ca="1" si="11"/>
        <v>-9.2581785343239867E-3</v>
      </c>
      <c r="Q80" s="101">
        <f t="shared" si="10"/>
        <v>40285.908499999998</v>
      </c>
    </row>
    <row r="81" spans="1:17">
      <c r="A81" s="49" t="s">
        <v>67</v>
      </c>
      <c r="B81" s="65" t="s">
        <v>42</v>
      </c>
      <c r="C81" s="49">
        <v>55304.543700000002</v>
      </c>
      <c r="D81" s="49">
        <v>2.9999999999999997E-4</v>
      </c>
      <c r="E81" s="56">
        <f t="shared" si="7"/>
        <v>5161.9529079478871</v>
      </c>
      <c r="F81" s="1">
        <f t="shared" si="8"/>
        <v>5162</v>
      </c>
      <c r="G81" s="1">
        <f t="shared" si="9"/>
        <v>-1.2655039558012504E-2</v>
      </c>
      <c r="J81" s="1">
        <f t="shared" si="12"/>
        <v>-1.2655039558012504E-2</v>
      </c>
      <c r="O81" s="1">
        <f t="shared" ca="1" si="11"/>
        <v>-9.2587803590985056E-3</v>
      </c>
      <c r="Q81" s="101">
        <f t="shared" si="10"/>
        <v>40286.043700000002</v>
      </c>
    </row>
    <row r="82" spans="1:17">
      <c r="A82" s="49" t="s">
        <v>67</v>
      </c>
      <c r="B82" s="65" t="s">
        <v>44</v>
      </c>
      <c r="C82" s="49">
        <v>55309.514900000002</v>
      </c>
      <c r="D82" s="49">
        <v>2.0000000000000001E-4</v>
      </c>
      <c r="E82" s="56">
        <f t="shared" si="7"/>
        <v>5180.4517841038123</v>
      </c>
      <c r="F82" s="1">
        <f t="shared" si="8"/>
        <v>5180.5</v>
      </c>
      <c r="G82" s="1">
        <f t="shared" si="9"/>
        <v>-1.2957049992110115E-2</v>
      </c>
      <c r="J82" s="1">
        <f t="shared" si="12"/>
        <v>-1.2957049992110115E-2</v>
      </c>
      <c r="O82" s="1">
        <f t="shared" ca="1" si="11"/>
        <v>-9.281047875755663E-3</v>
      </c>
      <c r="Q82" s="101">
        <f t="shared" si="10"/>
        <v>40291.014900000002</v>
      </c>
    </row>
    <row r="83" spans="1:17">
      <c r="A83" s="49" t="s">
        <v>67</v>
      </c>
      <c r="B83" s="65" t="s">
        <v>44</v>
      </c>
      <c r="C83" s="49">
        <v>55376.428999999996</v>
      </c>
      <c r="D83" s="49">
        <v>5.0000000000000001E-4</v>
      </c>
      <c r="E83" s="56">
        <f t="shared" si="7"/>
        <v>5429.4531618365691</v>
      </c>
      <c r="F83" s="1">
        <f t="shared" si="8"/>
        <v>5429.5</v>
      </c>
      <c r="G83" s="1">
        <f t="shared" si="9"/>
        <v>-1.2586812088557053E-2</v>
      </c>
      <c r="J83" s="1">
        <f t="shared" si="12"/>
        <v>-1.2586812088557053E-2</v>
      </c>
      <c r="O83" s="1">
        <f t="shared" ca="1" si="11"/>
        <v>-9.5807566134655277E-3</v>
      </c>
      <c r="Q83" s="101">
        <f t="shared" si="10"/>
        <v>40357.928999999996</v>
      </c>
    </row>
    <row r="84" spans="1:17">
      <c r="A84" s="49" t="s">
        <v>67</v>
      </c>
      <c r="B84" s="65" t="s">
        <v>42</v>
      </c>
      <c r="C84" s="49">
        <v>55397.523300000001</v>
      </c>
      <c r="D84" s="49">
        <v>4.0000000000000002E-4</v>
      </c>
      <c r="E84" s="56">
        <f t="shared" si="7"/>
        <v>5507.9494692263352</v>
      </c>
      <c r="F84" s="1">
        <f t="shared" si="8"/>
        <v>5508</v>
      </c>
      <c r="G84" s="1">
        <f t="shared" si="9"/>
        <v>-1.3579126643890049E-2</v>
      </c>
      <c r="J84" s="1">
        <f t="shared" si="12"/>
        <v>-1.3579126643890049E-2</v>
      </c>
      <c r="O84" s="1">
        <f t="shared" ca="1" si="11"/>
        <v>-9.6752431030648206E-3</v>
      </c>
      <c r="Q84" s="101">
        <f t="shared" si="10"/>
        <v>40379.023300000001</v>
      </c>
    </row>
    <row r="85" spans="1:17">
      <c r="A85" s="49" t="s">
        <v>69</v>
      </c>
      <c r="B85" s="65" t="s">
        <v>44</v>
      </c>
      <c r="C85" s="49">
        <v>55629.5769</v>
      </c>
      <c r="D85" s="49">
        <v>1.6000000000000001E-3</v>
      </c>
      <c r="E85" s="56">
        <f t="shared" ref="E85:E116" si="13">+(C85-C$7)/C$8</f>
        <v>6371.4695062267665</v>
      </c>
      <c r="F85" s="1">
        <f t="shared" ref="F85:F116" si="14">ROUND(2*E85,0)/2</f>
        <v>6371.5</v>
      </c>
      <c r="G85" s="1">
        <f t="shared" ref="G85:G116" si="15">C85-($C$7+$C$8*$F85)</f>
        <v>-8.1945867568720132E-3</v>
      </c>
      <c r="J85" s="1">
        <f t="shared" si="12"/>
        <v>-8.1945867568720132E-3</v>
      </c>
      <c r="O85" s="1">
        <f t="shared" ca="1" si="11"/>
        <v>-1.071459448865706E-2</v>
      </c>
      <c r="Q85" s="101">
        <f t="shared" ref="Q85:Q116" si="16">+C85-15018.5</f>
        <v>40611.0769</v>
      </c>
    </row>
    <row r="86" spans="1:17">
      <c r="A86" s="49" t="s">
        <v>70</v>
      </c>
      <c r="B86" s="65" t="s">
        <v>42</v>
      </c>
      <c r="C86" s="49">
        <v>55653.894399999997</v>
      </c>
      <c r="D86" s="49">
        <v>1E-4</v>
      </c>
      <c r="E86" s="56">
        <f t="shared" si="13"/>
        <v>6461.960015745929</v>
      </c>
      <c r="F86" s="1">
        <f t="shared" si="14"/>
        <v>6462</v>
      </c>
      <c r="G86" s="1">
        <f t="shared" si="15"/>
        <v>-1.0744962135504466E-2</v>
      </c>
      <c r="K86" s="1">
        <f t="shared" ref="K86:K91" si="17">+G86</f>
        <v>-1.0744962135504466E-2</v>
      </c>
      <c r="O86" s="1">
        <f t="shared" ca="1" si="11"/>
        <v>-1.0823524772844782E-2</v>
      </c>
      <c r="Q86" s="101">
        <f t="shared" si="16"/>
        <v>40635.394399999997</v>
      </c>
    </row>
    <row r="87" spans="1:17">
      <c r="A87" s="62" t="s">
        <v>71</v>
      </c>
      <c r="B87" s="63" t="s">
        <v>42</v>
      </c>
      <c r="C87" s="64">
        <v>55662.493699999999</v>
      </c>
      <c r="D87" s="39"/>
      <c r="E87" s="56">
        <f t="shared" si="13"/>
        <v>6493.9598117162532</v>
      </c>
      <c r="F87" s="1">
        <f t="shared" si="14"/>
        <v>6494</v>
      </c>
      <c r="G87" s="1">
        <f t="shared" si="15"/>
        <v>-1.0799790994497016E-2</v>
      </c>
      <c r="K87" s="1">
        <f t="shared" si="17"/>
        <v>-1.0799790994497016E-2</v>
      </c>
      <c r="O87" s="1">
        <f t="shared" ca="1" si="11"/>
        <v>-1.086204155841392E-2</v>
      </c>
      <c r="Q87" s="101">
        <f t="shared" si="16"/>
        <v>40643.993699999999</v>
      </c>
    </row>
    <row r="88" spans="1:17">
      <c r="A88" s="62" t="s">
        <v>71</v>
      </c>
      <c r="B88" s="63" t="s">
        <v>44</v>
      </c>
      <c r="C88" s="64">
        <v>55689.504300000001</v>
      </c>
      <c r="D88" s="39"/>
      <c r="E88" s="56">
        <f t="shared" si="13"/>
        <v>6594.4719102633353</v>
      </c>
      <c r="F88" s="1">
        <f t="shared" si="14"/>
        <v>6594.5</v>
      </c>
      <c r="G88" s="1">
        <f t="shared" si="15"/>
        <v>-7.5485503912204877E-3</v>
      </c>
      <c r="K88" s="1">
        <f t="shared" si="17"/>
        <v>-7.5485503912204877E-3</v>
      </c>
      <c r="O88" s="1">
        <f t="shared" ca="1" si="11"/>
        <v>-1.0983008338091998E-2</v>
      </c>
      <c r="Q88" s="101">
        <f t="shared" si="16"/>
        <v>40671.004300000001</v>
      </c>
    </row>
    <row r="89" spans="1:17">
      <c r="A89" s="62" t="s">
        <v>71</v>
      </c>
      <c r="B89" s="63" t="s">
        <v>42</v>
      </c>
      <c r="C89" s="64">
        <v>55754.401400000002</v>
      </c>
      <c r="D89" s="39"/>
      <c r="E89" s="56">
        <f t="shared" si="13"/>
        <v>6835.9676086417385</v>
      </c>
      <c r="F89" s="1">
        <f t="shared" si="14"/>
        <v>6836</v>
      </c>
      <c r="G89" s="1">
        <f t="shared" si="15"/>
        <v>-8.7045244727050886E-3</v>
      </c>
      <c r="K89" s="1">
        <f t="shared" si="17"/>
        <v>-8.7045244727050886E-3</v>
      </c>
      <c r="O89" s="1">
        <f t="shared" ca="1" si="11"/>
        <v>-1.1273689704184095E-2</v>
      </c>
      <c r="Q89" s="101">
        <f t="shared" si="16"/>
        <v>40735.901400000002</v>
      </c>
    </row>
    <row r="90" spans="1:17">
      <c r="A90" s="62" t="s">
        <v>71</v>
      </c>
      <c r="B90" s="63" t="s">
        <v>44</v>
      </c>
      <c r="C90" s="64">
        <v>55754.5363</v>
      </c>
      <c r="D90" s="39"/>
      <c r="E90" s="56">
        <f t="shared" si="13"/>
        <v>6836.469599789426</v>
      </c>
      <c r="F90" s="1">
        <f t="shared" si="14"/>
        <v>6836.5</v>
      </c>
      <c r="G90" s="1">
        <f t="shared" si="15"/>
        <v>-8.169443673978094E-3</v>
      </c>
      <c r="K90" s="1">
        <f t="shared" si="17"/>
        <v>-8.169443673978094E-3</v>
      </c>
      <c r="O90" s="1">
        <f t="shared" ca="1" si="11"/>
        <v>-1.1274291528958612E-2</v>
      </c>
      <c r="Q90" s="101">
        <f t="shared" si="16"/>
        <v>40736.0363</v>
      </c>
    </row>
    <row r="91" spans="1:17">
      <c r="A91" s="62" t="s">
        <v>71</v>
      </c>
      <c r="B91" s="63" t="s">
        <v>42</v>
      </c>
      <c r="C91" s="64">
        <v>55775.362300000001</v>
      </c>
      <c r="D91" s="39"/>
      <c r="E91" s="56">
        <f t="shared" si="13"/>
        <v>6913.9675066978807</v>
      </c>
      <c r="F91" s="1">
        <f t="shared" si="14"/>
        <v>6914</v>
      </c>
      <c r="G91" s="1">
        <f t="shared" si="15"/>
        <v>-8.7319198282784782E-3</v>
      </c>
      <c r="K91" s="1">
        <f t="shared" si="17"/>
        <v>-8.7319198282784782E-3</v>
      </c>
      <c r="O91" s="1">
        <f t="shared" ca="1" si="11"/>
        <v>-1.1367574369008872E-2</v>
      </c>
      <c r="Q91" s="101">
        <f t="shared" si="16"/>
        <v>40756.862300000001</v>
      </c>
    </row>
    <row r="92" spans="1:17">
      <c r="A92" s="58" t="s">
        <v>72</v>
      </c>
      <c r="B92" s="61" t="s">
        <v>44</v>
      </c>
      <c r="C92" s="60">
        <v>56008.482400000001</v>
      </c>
      <c r="D92" s="60">
        <v>2.9999999999999997E-4</v>
      </c>
      <c r="E92" s="56">
        <f t="shared" si="13"/>
        <v>7781.4562135205497</v>
      </c>
      <c r="F92" s="1">
        <f t="shared" si="14"/>
        <v>7781.5</v>
      </c>
      <c r="G92" s="1">
        <f t="shared" si="15"/>
        <v>-1.1766733543481678E-2</v>
      </c>
      <c r="J92" s="1">
        <f>+G92</f>
        <v>-1.1766733543481678E-2</v>
      </c>
      <c r="O92" s="1">
        <f t="shared" ca="1" si="11"/>
        <v>-1.2411740352797252E-2</v>
      </c>
      <c r="Q92" s="101">
        <f t="shared" si="16"/>
        <v>40989.982400000001</v>
      </c>
    </row>
    <row r="93" spans="1:17">
      <c r="A93" s="58" t="s">
        <v>72</v>
      </c>
      <c r="B93" s="61" t="s">
        <v>42</v>
      </c>
      <c r="C93" s="60">
        <v>56008.616199999997</v>
      </c>
      <c r="D93" s="60">
        <v>1E-4</v>
      </c>
      <c r="E93" s="56">
        <f t="shared" si="13"/>
        <v>7781.9541113378955</v>
      </c>
      <c r="F93" s="1">
        <f t="shared" si="14"/>
        <v>7782</v>
      </c>
      <c r="G93" s="1">
        <f t="shared" si="15"/>
        <v>-1.2331652753346134E-2</v>
      </c>
      <c r="J93" s="1">
        <f>+G93</f>
        <v>-1.2331652753346134E-2</v>
      </c>
      <c r="O93" s="1">
        <f t="shared" ca="1" si="11"/>
        <v>-1.241234217757177E-2</v>
      </c>
      <c r="Q93" s="101">
        <f t="shared" si="16"/>
        <v>40990.116199999997</v>
      </c>
    </row>
    <row r="94" spans="1:17">
      <c r="A94" s="60" t="s">
        <v>73</v>
      </c>
      <c r="B94" s="61" t="s">
        <v>44</v>
      </c>
      <c r="C94" s="60">
        <v>56035.889000000003</v>
      </c>
      <c r="D94" s="60">
        <v>3.0000000000000001E-3</v>
      </c>
      <c r="E94" s="56">
        <f t="shared" si="13"/>
        <v>7883.4419109889704</v>
      </c>
      <c r="F94" s="1">
        <f t="shared" si="14"/>
        <v>7883.5</v>
      </c>
      <c r="G94" s="1">
        <f t="shared" si="15"/>
        <v>-1.5610250549798366E-2</v>
      </c>
      <c r="K94" s="1">
        <f>+G94</f>
        <v>-1.5610250549798366E-2</v>
      </c>
      <c r="O94" s="1">
        <f t="shared" ca="1" si="11"/>
        <v>-1.2534512606798883E-2</v>
      </c>
      <c r="Q94" s="101">
        <f t="shared" si="16"/>
        <v>41017.389000000003</v>
      </c>
    </row>
    <row r="95" spans="1:17">
      <c r="A95" s="58" t="s">
        <v>72</v>
      </c>
      <c r="B95" s="61" t="s">
        <v>42</v>
      </c>
      <c r="C95" s="60">
        <v>56045.431600000004</v>
      </c>
      <c r="D95" s="60">
        <v>2.0000000000000001E-4</v>
      </c>
      <c r="E95" s="56">
        <f t="shared" si="13"/>
        <v>7918.9519237837776</v>
      </c>
      <c r="F95" s="1">
        <f t="shared" si="14"/>
        <v>7919</v>
      </c>
      <c r="G95" s="1">
        <f t="shared" si="15"/>
        <v>-1.2919513814267702E-2</v>
      </c>
      <c r="J95" s="1">
        <f>+G95</f>
        <v>-1.2919513814267702E-2</v>
      </c>
      <c r="O95" s="1">
        <f t="shared" ca="1" si="11"/>
        <v>-1.2577242165789647E-2</v>
      </c>
      <c r="Q95" s="101">
        <f t="shared" si="16"/>
        <v>41026.931600000004</v>
      </c>
    </row>
    <row r="96" spans="1:17">
      <c r="A96" s="58" t="s">
        <v>72</v>
      </c>
      <c r="B96" s="61" t="s">
        <v>44</v>
      </c>
      <c r="C96" s="60">
        <v>56045.5651</v>
      </c>
      <c r="D96" s="60">
        <v>1E-4</v>
      </c>
      <c r="E96" s="56">
        <f t="shared" si="13"/>
        <v>7919.4487052383047</v>
      </c>
      <c r="F96" s="1">
        <f t="shared" si="14"/>
        <v>7919.5</v>
      </c>
      <c r="G96" s="1">
        <f t="shared" si="15"/>
        <v>-1.3784433023829479E-2</v>
      </c>
      <c r="J96" s="1">
        <f>+G96</f>
        <v>-1.3784433023829479E-2</v>
      </c>
      <c r="O96" s="1">
        <f t="shared" ca="1" si="11"/>
        <v>-1.2577843990564164E-2</v>
      </c>
      <c r="Q96" s="101">
        <f t="shared" si="16"/>
        <v>41027.0651</v>
      </c>
    </row>
    <row r="97" spans="1:17">
      <c r="A97" s="58" t="s">
        <v>72</v>
      </c>
      <c r="B97" s="61" t="s">
        <v>44</v>
      </c>
      <c r="C97" s="60">
        <v>56065.450799999999</v>
      </c>
      <c r="D97" s="60">
        <v>2.0000000000000001E-4</v>
      </c>
      <c r="E97" s="56">
        <f t="shared" si="13"/>
        <v>7993.4475589504582</v>
      </c>
      <c r="F97" s="1">
        <f t="shared" si="14"/>
        <v>7993.5</v>
      </c>
      <c r="G97" s="1">
        <f t="shared" si="15"/>
        <v>-1.4092474768403918E-2</v>
      </c>
      <c r="J97" s="1">
        <f>+G97</f>
        <v>-1.4092474768403918E-2</v>
      </c>
      <c r="O97" s="1">
        <f t="shared" ca="1" si="11"/>
        <v>-1.2666914057192799E-2</v>
      </c>
      <c r="Q97" s="101">
        <f t="shared" si="16"/>
        <v>41046.950799999999</v>
      </c>
    </row>
    <row r="98" spans="1:17">
      <c r="A98" s="58" t="s">
        <v>74</v>
      </c>
      <c r="B98" s="59" t="s">
        <v>42</v>
      </c>
      <c r="C98" s="66">
        <v>56080.365100000003</v>
      </c>
      <c r="D98" s="66">
        <v>1E-4</v>
      </c>
      <c r="E98" s="56">
        <f t="shared" si="13"/>
        <v>8048.9467922648264</v>
      </c>
      <c r="F98" s="1">
        <f t="shared" si="14"/>
        <v>8049</v>
      </c>
      <c r="G98" s="1">
        <f t="shared" si="15"/>
        <v>-1.4298506073828321E-2</v>
      </c>
      <c r="K98" s="1">
        <f>+G98</f>
        <v>-1.4298506073828321E-2</v>
      </c>
      <c r="O98" s="1">
        <f t="shared" ca="1" si="11"/>
        <v>-1.2733716607164275E-2</v>
      </c>
      <c r="Q98" s="101">
        <f t="shared" si="16"/>
        <v>41061.865100000003</v>
      </c>
    </row>
    <row r="99" spans="1:17">
      <c r="A99" s="58" t="s">
        <v>74</v>
      </c>
      <c r="B99" s="59" t="s">
        <v>44</v>
      </c>
      <c r="C99" s="66">
        <v>56080.499100000001</v>
      </c>
      <c r="D99" s="66">
        <v>5.9999999999999995E-4</v>
      </c>
      <c r="E99" s="56">
        <f t="shared" si="13"/>
        <v>8049.4454343240595</v>
      </c>
      <c r="F99" s="1">
        <f t="shared" si="14"/>
        <v>8049.5</v>
      </c>
      <c r="G99" s="1">
        <f t="shared" si="15"/>
        <v>-1.4663425274193287E-2</v>
      </c>
      <c r="K99" s="1">
        <f>+G99</f>
        <v>-1.4663425274193287E-2</v>
      </c>
      <c r="O99" s="1">
        <f t="shared" ca="1" si="11"/>
        <v>-1.2734318431938792E-2</v>
      </c>
      <c r="Q99" s="101">
        <f t="shared" si="16"/>
        <v>41061.999100000001</v>
      </c>
    </row>
    <row r="100" spans="1:17">
      <c r="A100" s="67" t="s">
        <v>75</v>
      </c>
      <c r="B100" s="68" t="s">
        <v>42</v>
      </c>
      <c r="C100" s="69">
        <v>56087.352700000003</v>
      </c>
      <c r="D100" s="69">
        <v>2.9999999999999997E-4</v>
      </c>
      <c r="E100" s="56">
        <f t="shared" si="13"/>
        <v>8074.949115049496</v>
      </c>
      <c r="F100" s="1">
        <f t="shared" si="14"/>
        <v>8075</v>
      </c>
      <c r="G100" s="1">
        <f t="shared" si="15"/>
        <v>-1.3674304529558867E-2</v>
      </c>
      <c r="J100" s="1">
        <f t="shared" ref="J100:J112" si="18">+G100</f>
        <v>-1.3674304529558867E-2</v>
      </c>
      <c r="O100" s="1">
        <f t="shared" ca="1" si="11"/>
        <v>-1.27650114954392E-2</v>
      </c>
      <c r="Q100" s="101">
        <f t="shared" si="16"/>
        <v>41068.852700000003</v>
      </c>
    </row>
    <row r="101" spans="1:17">
      <c r="A101" s="67" t="s">
        <v>75</v>
      </c>
      <c r="B101" s="68" t="s">
        <v>44</v>
      </c>
      <c r="C101" s="69">
        <v>56087.484799999998</v>
      </c>
      <c r="D101" s="69">
        <v>8.0000000000000004E-4</v>
      </c>
      <c r="E101" s="56">
        <f t="shared" si="13"/>
        <v>8075.4406868108636</v>
      </c>
      <c r="F101" s="1">
        <f t="shared" si="14"/>
        <v>8075.5</v>
      </c>
      <c r="G101" s="1">
        <f t="shared" si="15"/>
        <v>-1.5939223732857499E-2</v>
      </c>
      <c r="J101" s="1">
        <f t="shared" si="18"/>
        <v>-1.5939223732857499E-2</v>
      </c>
      <c r="O101" s="1">
        <f t="shared" ca="1" si="11"/>
        <v>-1.2765613320213717E-2</v>
      </c>
      <c r="Q101" s="101">
        <f t="shared" si="16"/>
        <v>41068.984799999998</v>
      </c>
    </row>
    <row r="102" spans="1:17">
      <c r="A102" s="58" t="s">
        <v>72</v>
      </c>
      <c r="B102" s="61" t="s">
        <v>44</v>
      </c>
      <c r="C102" s="60">
        <v>56094.472600000001</v>
      </c>
      <c r="D102" s="60">
        <v>2.9999999999999997E-4</v>
      </c>
      <c r="E102" s="56">
        <f t="shared" si="13"/>
        <v>8101.4437538374204</v>
      </c>
      <c r="F102" s="1">
        <f t="shared" si="14"/>
        <v>8101.5</v>
      </c>
      <c r="G102" s="1">
        <f t="shared" si="15"/>
        <v>-1.5115022179088555E-2</v>
      </c>
      <c r="J102" s="1">
        <f t="shared" si="18"/>
        <v>-1.5115022179088555E-2</v>
      </c>
      <c r="O102" s="1">
        <f t="shared" ca="1" si="11"/>
        <v>-1.2796908208488642E-2</v>
      </c>
      <c r="Q102" s="101">
        <f t="shared" si="16"/>
        <v>41075.972600000001</v>
      </c>
    </row>
    <row r="103" spans="1:17">
      <c r="A103" s="58" t="s">
        <v>72</v>
      </c>
      <c r="B103" s="61" t="s">
        <v>44</v>
      </c>
      <c r="C103" s="60">
        <v>56132.362800000003</v>
      </c>
      <c r="D103" s="60">
        <v>1.1000000000000001E-3</v>
      </c>
      <c r="E103" s="56">
        <f t="shared" si="13"/>
        <v>8242.4411221435148</v>
      </c>
      <c r="F103" s="1">
        <f t="shared" si="14"/>
        <v>8242.5</v>
      </c>
      <c r="G103" s="1">
        <f t="shared" si="15"/>
        <v>-1.582223685545614E-2</v>
      </c>
      <c r="J103" s="1">
        <f t="shared" si="18"/>
        <v>-1.582223685545614E-2</v>
      </c>
      <c r="O103" s="1">
        <f t="shared" ca="1" si="11"/>
        <v>-1.2966622794902662E-2</v>
      </c>
      <c r="Q103" s="101">
        <f t="shared" si="16"/>
        <v>41113.862800000003</v>
      </c>
    </row>
    <row r="104" spans="1:17">
      <c r="A104" s="58" t="s">
        <v>72</v>
      </c>
      <c r="B104" s="61" t="s">
        <v>42</v>
      </c>
      <c r="C104" s="60">
        <v>56132.499100000001</v>
      </c>
      <c r="D104" s="60">
        <v>4.0000000000000002E-4</v>
      </c>
      <c r="E104" s="56">
        <f t="shared" si="13"/>
        <v>8242.9483229843627</v>
      </c>
      <c r="F104" s="1">
        <f t="shared" si="14"/>
        <v>8243</v>
      </c>
      <c r="G104" s="1">
        <f t="shared" si="15"/>
        <v>-1.388715606299229E-2</v>
      </c>
      <c r="J104" s="1">
        <f t="shared" si="18"/>
        <v>-1.388715606299229E-2</v>
      </c>
      <c r="O104" s="1">
        <f t="shared" ca="1" si="11"/>
        <v>-1.2967224619677181E-2</v>
      </c>
      <c r="Q104" s="101">
        <f t="shared" si="16"/>
        <v>41113.999100000001</v>
      </c>
    </row>
    <row r="105" spans="1:17">
      <c r="A105" s="60" t="s">
        <v>76</v>
      </c>
      <c r="B105" s="61" t="s">
        <v>42</v>
      </c>
      <c r="C105" s="60">
        <v>56407.408000000003</v>
      </c>
      <c r="D105" s="60">
        <v>5.9999999999999995E-4</v>
      </c>
      <c r="E105" s="56">
        <f t="shared" si="13"/>
        <v>9265.941905069496</v>
      </c>
      <c r="F105" s="1">
        <f t="shared" si="14"/>
        <v>9266</v>
      </c>
      <c r="G105" s="1">
        <f t="shared" si="15"/>
        <v>-1.5611841285135597E-2</v>
      </c>
      <c r="J105" s="1">
        <f t="shared" si="18"/>
        <v>-1.5611841285135597E-2</v>
      </c>
      <c r="O105" s="1">
        <f t="shared" ca="1" si="11"/>
        <v>-1.4198558108340595E-2</v>
      </c>
      <c r="Q105" s="101">
        <f t="shared" si="16"/>
        <v>41388.908000000003</v>
      </c>
    </row>
    <row r="106" spans="1:17">
      <c r="A106" s="60" t="s">
        <v>76</v>
      </c>
      <c r="B106" s="61" t="s">
        <v>42</v>
      </c>
      <c r="C106" s="60">
        <v>56407.539599999996</v>
      </c>
      <c r="D106" s="60">
        <v>2.0000000000000001E-4</v>
      </c>
      <c r="E106" s="56">
        <f t="shared" si="13"/>
        <v>9266.4316162261566</v>
      </c>
      <c r="F106" s="1">
        <f t="shared" si="14"/>
        <v>9266.5</v>
      </c>
      <c r="G106" s="1">
        <f t="shared" si="15"/>
        <v>-1.8376760497631039E-2</v>
      </c>
      <c r="J106" s="1">
        <f t="shared" si="18"/>
        <v>-1.8376760497631039E-2</v>
      </c>
      <c r="O106" s="1">
        <f t="shared" ref="O106:O137" ca="1" si="19">+C$11+C$12*$F106</f>
        <v>-1.4199159933115114E-2</v>
      </c>
      <c r="Q106" s="101">
        <f t="shared" si="16"/>
        <v>41389.039599999996</v>
      </c>
    </row>
    <row r="107" spans="1:17">
      <c r="A107" s="60" t="s">
        <v>76</v>
      </c>
      <c r="B107" s="61" t="s">
        <v>42</v>
      </c>
      <c r="C107" s="60">
        <v>56475.396500000003</v>
      </c>
      <c r="D107" s="60">
        <v>4.0000000000000002E-4</v>
      </c>
      <c r="E107" s="56">
        <f t="shared" si="13"/>
        <v>9518.941350178744</v>
      </c>
      <c r="F107" s="1">
        <f t="shared" si="14"/>
        <v>9519</v>
      </c>
      <c r="G107" s="1">
        <f t="shared" si="15"/>
        <v>-1.5760956986923702E-2</v>
      </c>
      <c r="J107" s="1">
        <f t="shared" si="18"/>
        <v>-1.5760956986923702E-2</v>
      </c>
      <c r="O107" s="1">
        <f t="shared" ca="1" si="19"/>
        <v>-1.4503081444246602E-2</v>
      </c>
      <c r="Q107" s="101">
        <f t="shared" si="16"/>
        <v>41456.896500000003</v>
      </c>
    </row>
    <row r="108" spans="1:17">
      <c r="A108" s="60" t="s">
        <v>76</v>
      </c>
      <c r="B108" s="61" t="s">
        <v>42</v>
      </c>
      <c r="C108" s="60">
        <v>56475.529199999997</v>
      </c>
      <c r="D108" s="60">
        <v>2.9999999999999997E-4</v>
      </c>
      <c r="E108" s="56">
        <f t="shared" si="13"/>
        <v>9519.4351546657472</v>
      </c>
      <c r="F108" s="1">
        <f t="shared" si="14"/>
        <v>9519.5</v>
      </c>
      <c r="G108" s="1">
        <f t="shared" si="15"/>
        <v>-1.7425876190827694E-2</v>
      </c>
      <c r="J108" s="1">
        <f t="shared" si="18"/>
        <v>-1.7425876190827694E-2</v>
      </c>
      <c r="O108" s="1">
        <f t="shared" ca="1" si="19"/>
        <v>-1.4503683269021119E-2</v>
      </c>
      <c r="Q108" s="101">
        <f t="shared" si="16"/>
        <v>41457.029199999997</v>
      </c>
    </row>
    <row r="109" spans="1:17">
      <c r="A109" s="70" t="s">
        <v>77</v>
      </c>
      <c r="B109" s="59" t="s">
        <v>42</v>
      </c>
      <c r="C109" s="60">
        <v>56505.357900000003</v>
      </c>
      <c r="D109" s="66">
        <v>1.5E-3</v>
      </c>
      <c r="E109" s="56">
        <f t="shared" si="13"/>
        <v>9630.4339934154141</v>
      </c>
      <c r="F109" s="1">
        <f t="shared" si="14"/>
        <v>9630.5</v>
      </c>
      <c r="G109" s="1">
        <f t="shared" si="15"/>
        <v>-1.7737938811478671E-2</v>
      </c>
      <c r="J109" s="1">
        <f t="shared" si="18"/>
        <v>-1.7737938811478671E-2</v>
      </c>
      <c r="O109" s="1">
        <f t="shared" ca="1" si="19"/>
        <v>-1.4637288368964071E-2</v>
      </c>
      <c r="Q109" s="101">
        <f t="shared" si="16"/>
        <v>41486.857900000003</v>
      </c>
    </row>
    <row r="110" spans="1:17">
      <c r="A110" s="70" t="s">
        <v>77</v>
      </c>
      <c r="B110" s="59" t="s">
        <v>42</v>
      </c>
      <c r="C110" s="60">
        <v>56505.494899999998</v>
      </c>
      <c r="D110" s="66">
        <v>5.0000000000000001E-4</v>
      </c>
      <c r="E110" s="56">
        <f t="shared" si="13"/>
        <v>9630.9437991028281</v>
      </c>
      <c r="F110" s="1">
        <f t="shared" si="14"/>
        <v>9631</v>
      </c>
      <c r="G110" s="1">
        <f t="shared" si="15"/>
        <v>-1.5102858014870435E-2</v>
      </c>
      <c r="J110" s="1">
        <f t="shared" si="18"/>
        <v>-1.5102858014870435E-2</v>
      </c>
      <c r="O110" s="1">
        <f t="shared" ca="1" si="19"/>
        <v>-1.4637890193738588E-2</v>
      </c>
      <c r="Q110" s="101">
        <f t="shared" si="16"/>
        <v>41486.994899999998</v>
      </c>
    </row>
    <row r="111" spans="1:17">
      <c r="A111" s="66" t="s">
        <v>78</v>
      </c>
      <c r="B111" s="59" t="s">
        <v>42</v>
      </c>
      <c r="C111" s="66">
        <v>56834.4254</v>
      </c>
      <c r="D111" s="66">
        <v>8.0000000000000004E-4</v>
      </c>
      <c r="E111" s="56">
        <f t="shared" si="13"/>
        <v>10854.963066765873</v>
      </c>
      <c r="F111" s="1">
        <f t="shared" si="14"/>
        <v>10855</v>
      </c>
      <c r="G111" s="1">
        <f t="shared" si="15"/>
        <v>-9.9250620405655354E-3</v>
      </c>
      <c r="J111" s="1">
        <f t="shared" si="18"/>
        <v>-9.9250620405655354E-3</v>
      </c>
      <c r="O111" s="1">
        <f t="shared" ca="1" si="19"/>
        <v>-1.611115724175816E-2</v>
      </c>
      <c r="Q111" s="101">
        <f t="shared" si="16"/>
        <v>41815.9254</v>
      </c>
    </row>
    <row r="112" spans="1:17">
      <c r="A112" s="66" t="s">
        <v>78</v>
      </c>
      <c r="B112" s="59" t="s">
        <v>42</v>
      </c>
      <c r="C112" s="66">
        <v>56856.459799999997</v>
      </c>
      <c r="D112" s="66">
        <v>4.0000000000000002E-4</v>
      </c>
      <c r="E112" s="56">
        <f t="shared" si="13"/>
        <v>10936.957683110028</v>
      </c>
      <c r="F112" s="1">
        <f t="shared" si="14"/>
        <v>10937</v>
      </c>
      <c r="G112" s="1">
        <f t="shared" si="15"/>
        <v>-1.1371811007848009E-2</v>
      </c>
      <c r="J112" s="1">
        <f t="shared" si="18"/>
        <v>-1.1371811007848009E-2</v>
      </c>
      <c r="O112" s="1">
        <f t="shared" ca="1" si="19"/>
        <v>-1.6209856504779078E-2</v>
      </c>
      <c r="Q112" s="101">
        <f t="shared" si="16"/>
        <v>41837.959799999997</v>
      </c>
    </row>
    <row r="113" spans="1:17">
      <c r="A113" s="60" t="s">
        <v>79</v>
      </c>
      <c r="B113" s="61" t="s">
        <v>44</v>
      </c>
      <c r="C113" s="71">
        <v>56864.387629999997</v>
      </c>
      <c r="D113" s="60">
        <v>2.9999999999999997E-4</v>
      </c>
      <c r="E113" s="56">
        <f t="shared" si="13"/>
        <v>10966.458798606332</v>
      </c>
      <c r="F113" s="1">
        <f t="shared" si="14"/>
        <v>10966.5</v>
      </c>
      <c r="G113" s="1">
        <f t="shared" si="15"/>
        <v>-1.1072043860622216E-2</v>
      </c>
      <c r="K113" s="1">
        <f>+G113</f>
        <v>-1.1072043860622216E-2</v>
      </c>
      <c r="O113" s="1">
        <f t="shared" ca="1" si="19"/>
        <v>-1.624536416647563E-2</v>
      </c>
      <c r="Q113" s="101">
        <f t="shared" si="16"/>
        <v>41845.887629999997</v>
      </c>
    </row>
    <row r="114" spans="1:17">
      <c r="A114" s="66" t="s">
        <v>80</v>
      </c>
      <c r="B114" s="61"/>
      <c r="C114" s="66">
        <v>56924.312400000003</v>
      </c>
      <c r="D114" s="66">
        <v>3.0000000000000001E-3</v>
      </c>
      <c r="E114" s="56">
        <f t="shared" si="13"/>
        <v>11189.451415862204</v>
      </c>
      <c r="F114" s="1">
        <f t="shared" si="14"/>
        <v>11189.5</v>
      </c>
      <c r="G114" s="1">
        <f t="shared" si="15"/>
        <v>-1.3056007497652899E-2</v>
      </c>
      <c r="J114" s="1">
        <f>+G114</f>
        <v>-1.3056007497652899E-2</v>
      </c>
      <c r="O114" s="1">
        <f t="shared" ca="1" si="19"/>
        <v>-1.6513778015910564E-2</v>
      </c>
      <c r="Q114" s="101">
        <f t="shared" si="16"/>
        <v>41905.812400000003</v>
      </c>
    </row>
    <row r="115" spans="1:17">
      <c r="A115" s="72" t="s">
        <v>81</v>
      </c>
      <c r="B115" s="73" t="s">
        <v>42</v>
      </c>
      <c r="C115" s="74">
        <v>57066.601289999999</v>
      </c>
      <c r="D115" s="74">
        <v>1E-4</v>
      </c>
      <c r="E115" s="56">
        <f t="shared" si="13"/>
        <v>11718.9381704635</v>
      </c>
      <c r="F115" s="1">
        <f t="shared" si="14"/>
        <v>11719</v>
      </c>
      <c r="G115" s="1">
        <f t="shared" si="15"/>
        <v>-1.6615441352769267E-2</v>
      </c>
      <c r="K115" s="1">
        <f>+G115</f>
        <v>-1.6615441352769267E-2</v>
      </c>
      <c r="O115" s="1">
        <f t="shared" ca="1" si="19"/>
        <v>-1.7151110452124915E-2</v>
      </c>
      <c r="Q115" s="101">
        <f t="shared" si="16"/>
        <v>42048.101289999999</v>
      </c>
    </row>
    <row r="116" spans="1:17">
      <c r="A116" s="60" t="s">
        <v>82</v>
      </c>
      <c r="B116" s="61"/>
      <c r="C116" s="60">
        <v>57122.361799999999</v>
      </c>
      <c r="D116" s="60">
        <v>2.9999999999999997E-4</v>
      </c>
      <c r="E116" s="56">
        <f t="shared" si="13"/>
        <v>11926.434704274496</v>
      </c>
      <c r="F116" s="1">
        <f t="shared" si="14"/>
        <v>11926.5</v>
      </c>
      <c r="G116" s="1">
        <f t="shared" si="15"/>
        <v>-1.7546909759403206E-2</v>
      </c>
      <c r="J116" s="1">
        <f>+G116</f>
        <v>-1.7546909759403206E-2</v>
      </c>
      <c r="O116" s="1">
        <f t="shared" ca="1" si="19"/>
        <v>-1.7400867733549801E-2</v>
      </c>
      <c r="Q116" s="101">
        <f t="shared" si="16"/>
        <v>42103.861799999999</v>
      </c>
    </row>
    <row r="117" spans="1:17">
      <c r="A117" s="60" t="s">
        <v>82</v>
      </c>
      <c r="B117" s="61"/>
      <c r="C117" s="60">
        <v>57122.495900000002</v>
      </c>
      <c r="D117" s="60">
        <v>2.0000000000000001E-4</v>
      </c>
      <c r="E117" s="56">
        <f t="shared" ref="E117:E148" si="20">+(C117-C$7)/C$8</f>
        <v>11926.933718454686</v>
      </c>
      <c r="F117" s="1">
        <f t="shared" ref="F117:F148" si="21">ROUND(2*E117,0)/2</f>
        <v>11927</v>
      </c>
      <c r="G117" s="1">
        <f t="shared" ref="G117:G148" si="22">C117-($C$7+$C$8*$F117)</f>
        <v>-1.7811828962294385E-2</v>
      </c>
      <c r="J117" s="1">
        <f>+G117</f>
        <v>-1.7811828962294385E-2</v>
      </c>
      <c r="O117" s="1">
        <f t="shared" ca="1" si="19"/>
        <v>-1.740146955832432E-2</v>
      </c>
      <c r="Q117" s="101">
        <f t="shared" ref="Q117:Q148" si="23">+C117-15018.5</f>
        <v>42103.995900000002</v>
      </c>
    </row>
    <row r="118" spans="1:17">
      <c r="A118" s="75" t="s">
        <v>83</v>
      </c>
      <c r="B118" s="76" t="s">
        <v>42</v>
      </c>
      <c r="C118" s="77">
        <v>57132.439599999998</v>
      </c>
      <c r="D118" s="77">
        <v>2.2000000000000001E-3</v>
      </c>
      <c r="E118" s="56">
        <f t="shared" si="20"/>
        <v>11963.936308338738</v>
      </c>
      <c r="F118" s="1">
        <f t="shared" si="21"/>
        <v>11964</v>
      </c>
      <c r="G118" s="1">
        <f t="shared" si="22"/>
        <v>-1.7115849841502495E-2</v>
      </c>
      <c r="K118" s="1">
        <f>+G118</f>
        <v>-1.7115849841502495E-2</v>
      </c>
      <c r="O118" s="1">
        <f t="shared" ca="1" si="19"/>
        <v>-1.7446004591638635E-2</v>
      </c>
      <c r="Q118" s="101">
        <f t="shared" si="23"/>
        <v>42113.939599999998</v>
      </c>
    </row>
    <row r="119" spans="1:17">
      <c r="A119" s="75" t="s">
        <v>83</v>
      </c>
      <c r="B119" s="76" t="s">
        <v>42</v>
      </c>
      <c r="C119" s="77">
        <v>57132.573199999999</v>
      </c>
      <c r="D119" s="77">
        <v>2.5999999999999999E-3</v>
      </c>
      <c r="E119" s="56">
        <f t="shared" si="20"/>
        <v>11964.433461914223</v>
      </c>
      <c r="F119" s="1">
        <f t="shared" si="21"/>
        <v>11964.5</v>
      </c>
      <c r="G119" s="1">
        <f t="shared" si="22"/>
        <v>-1.7880769039038569E-2</v>
      </c>
      <c r="K119" s="1">
        <f>+G119</f>
        <v>-1.7880769039038569E-2</v>
      </c>
      <c r="O119" s="1">
        <f t="shared" ca="1" si="19"/>
        <v>-1.7446606416413154E-2</v>
      </c>
      <c r="Q119" s="101">
        <f t="shared" si="23"/>
        <v>42114.073199999999</v>
      </c>
    </row>
    <row r="120" spans="1:17">
      <c r="A120" s="60" t="s">
        <v>82</v>
      </c>
      <c r="B120" s="61"/>
      <c r="C120" s="60">
        <v>57133.513700000003</v>
      </c>
      <c r="D120" s="60">
        <v>1E-4</v>
      </c>
      <c r="E120" s="56">
        <f t="shared" si="20"/>
        <v>11967.933259352412</v>
      </c>
      <c r="F120" s="1">
        <f t="shared" si="21"/>
        <v>11968</v>
      </c>
      <c r="G120" s="1">
        <f t="shared" si="22"/>
        <v>-1.7935203439265024E-2</v>
      </c>
      <c r="J120" s="1">
        <f t="shared" ref="J120:J126" si="24">+G120</f>
        <v>-1.7935203439265024E-2</v>
      </c>
      <c r="O120" s="1">
        <f t="shared" ca="1" si="19"/>
        <v>-1.7450819189834779E-2</v>
      </c>
      <c r="Q120" s="101">
        <f t="shared" si="23"/>
        <v>42115.013700000003</v>
      </c>
    </row>
    <row r="121" spans="1:17">
      <c r="A121" s="60" t="s">
        <v>82</v>
      </c>
      <c r="B121" s="61"/>
      <c r="C121" s="60">
        <v>57134.4542</v>
      </c>
      <c r="D121" s="60">
        <v>2.0000000000000001E-4</v>
      </c>
      <c r="E121" s="56">
        <f t="shared" si="20"/>
        <v>11971.433056790574</v>
      </c>
      <c r="F121" s="1">
        <f t="shared" si="21"/>
        <v>11971.5</v>
      </c>
      <c r="G121" s="1">
        <f t="shared" si="22"/>
        <v>-1.7989637854043394E-2</v>
      </c>
      <c r="J121" s="1">
        <f t="shared" si="24"/>
        <v>-1.7989637854043394E-2</v>
      </c>
      <c r="O121" s="1">
        <f t="shared" ca="1" si="19"/>
        <v>-1.7455031963256401E-2</v>
      </c>
      <c r="Q121" s="101">
        <f t="shared" si="23"/>
        <v>42115.9542</v>
      </c>
    </row>
    <row r="122" spans="1:17">
      <c r="A122" s="60" t="s">
        <v>82</v>
      </c>
      <c r="B122" s="61"/>
      <c r="C122" s="60">
        <v>57134.588400000001</v>
      </c>
      <c r="D122" s="60">
        <v>1E-4</v>
      </c>
      <c r="E122" s="56">
        <f t="shared" si="20"/>
        <v>11971.932443091695</v>
      </c>
      <c r="F122" s="1">
        <f t="shared" si="21"/>
        <v>11972</v>
      </c>
      <c r="G122" s="1">
        <f t="shared" si="22"/>
        <v>-1.8154557052184828E-2</v>
      </c>
      <c r="J122" s="1">
        <f t="shared" si="24"/>
        <v>-1.8154557052184828E-2</v>
      </c>
      <c r="O122" s="1">
        <f t="shared" ca="1" si="19"/>
        <v>-1.7455633788030923E-2</v>
      </c>
      <c r="Q122" s="101">
        <f t="shared" si="23"/>
        <v>42116.088400000001</v>
      </c>
    </row>
    <row r="123" spans="1:17">
      <c r="A123" s="60" t="s">
        <v>82</v>
      </c>
      <c r="B123" s="61"/>
      <c r="C123" s="60">
        <v>57153.399400000002</v>
      </c>
      <c r="D123" s="60">
        <v>2.9999999999999997E-4</v>
      </c>
      <c r="E123" s="56">
        <f t="shared" si="20"/>
        <v>12041.932113064566</v>
      </c>
      <c r="F123" s="1">
        <f t="shared" si="21"/>
        <v>12042</v>
      </c>
      <c r="G123" s="1">
        <f t="shared" si="22"/>
        <v>-1.824324519111542E-2</v>
      </c>
      <c r="J123" s="1">
        <f t="shared" si="24"/>
        <v>-1.824324519111542E-2</v>
      </c>
      <c r="O123" s="1">
        <f t="shared" ca="1" si="19"/>
        <v>-1.7539889256463412E-2</v>
      </c>
      <c r="Q123" s="101">
        <f t="shared" si="23"/>
        <v>42134.899400000002</v>
      </c>
    </row>
    <row r="124" spans="1:17">
      <c r="A124" s="60" t="s">
        <v>82</v>
      </c>
      <c r="B124" s="61"/>
      <c r="C124" s="60">
        <v>57153.533799999997</v>
      </c>
      <c r="D124" s="60">
        <v>4.0000000000000002E-4</v>
      </c>
      <c r="E124" s="56">
        <f t="shared" si="20"/>
        <v>12042.432243607547</v>
      </c>
      <c r="F124" s="1">
        <f t="shared" si="21"/>
        <v>12042.5</v>
      </c>
      <c r="G124" s="1">
        <f t="shared" si="22"/>
        <v>-1.8208164394309279E-2</v>
      </c>
      <c r="J124" s="1">
        <f t="shared" si="24"/>
        <v>-1.8208164394309279E-2</v>
      </c>
      <c r="O124" s="1">
        <f t="shared" ca="1" si="19"/>
        <v>-1.7540491081237931E-2</v>
      </c>
      <c r="Q124" s="101">
        <f t="shared" si="23"/>
        <v>42135.033799999997</v>
      </c>
    </row>
    <row r="125" spans="1:17">
      <c r="A125" s="60" t="s">
        <v>82</v>
      </c>
      <c r="B125" s="61"/>
      <c r="C125" s="60">
        <v>57158.370900000002</v>
      </c>
      <c r="D125" s="60">
        <v>3.3999999999999998E-3</v>
      </c>
      <c r="E125" s="56">
        <f t="shared" si="20"/>
        <v>12060.432105583308</v>
      </c>
      <c r="F125" s="1">
        <f t="shared" si="21"/>
        <v>12060.5</v>
      </c>
      <c r="G125" s="1">
        <f t="shared" si="22"/>
        <v>-1.8245255625515711E-2</v>
      </c>
      <c r="J125" s="1">
        <f t="shared" si="24"/>
        <v>-1.8245255625515711E-2</v>
      </c>
      <c r="O125" s="1">
        <f t="shared" ca="1" si="19"/>
        <v>-1.756215677312057E-2</v>
      </c>
      <c r="Q125" s="101">
        <f t="shared" si="23"/>
        <v>42139.870900000002</v>
      </c>
    </row>
    <row r="126" spans="1:17">
      <c r="A126" s="60" t="s">
        <v>82</v>
      </c>
      <c r="B126" s="61"/>
      <c r="C126" s="60">
        <v>57158.503799999999</v>
      </c>
      <c r="D126" s="60">
        <v>3.5999999999999999E-3</v>
      </c>
      <c r="E126" s="56">
        <f t="shared" si="20"/>
        <v>12060.926654312199</v>
      </c>
      <c r="F126" s="1">
        <f t="shared" si="21"/>
        <v>12061</v>
      </c>
      <c r="G126" s="1">
        <f t="shared" si="22"/>
        <v>-1.971017482719617E-2</v>
      </c>
      <c r="J126" s="1">
        <f t="shared" si="24"/>
        <v>-1.971017482719617E-2</v>
      </c>
      <c r="O126" s="1">
        <f t="shared" ca="1" si="19"/>
        <v>-1.7562758597895089E-2</v>
      </c>
      <c r="Q126" s="101">
        <f t="shared" si="23"/>
        <v>42140.003799999999</v>
      </c>
    </row>
    <row r="127" spans="1:17">
      <c r="A127" s="78" t="s">
        <v>84</v>
      </c>
      <c r="B127" s="79" t="s">
        <v>42</v>
      </c>
      <c r="C127" s="78">
        <v>57225.685799999999</v>
      </c>
      <c r="D127" s="78">
        <v>2.0000000000000001E-4</v>
      </c>
      <c r="E127" s="56">
        <f t="shared" si="20"/>
        <v>12310.924944042519</v>
      </c>
      <c r="F127" s="1">
        <f t="shared" si="21"/>
        <v>12311</v>
      </c>
      <c r="G127" s="1">
        <f t="shared" si="22"/>
        <v>-2.0169775321846828E-2</v>
      </c>
      <c r="K127" s="1">
        <f>+G127</f>
        <v>-2.0169775321846828E-2</v>
      </c>
      <c r="O127" s="1">
        <f t="shared" ca="1" si="19"/>
        <v>-1.7863670985153988E-2</v>
      </c>
      <c r="Q127" s="101">
        <f t="shared" si="23"/>
        <v>42207.185799999999</v>
      </c>
    </row>
    <row r="128" spans="1:17">
      <c r="A128" s="60" t="s">
        <v>82</v>
      </c>
      <c r="B128" s="61"/>
      <c r="C128" s="60">
        <v>57238.450900000003</v>
      </c>
      <c r="D128" s="60">
        <v>2.0000000000000001E-4</v>
      </c>
      <c r="E128" s="56">
        <f t="shared" si="20"/>
        <v>12358.426554120182</v>
      </c>
      <c r="F128" s="1">
        <f t="shared" si="21"/>
        <v>12358.5</v>
      </c>
      <c r="G128" s="1">
        <f t="shared" si="22"/>
        <v>-1.9737099413760006E-2</v>
      </c>
      <c r="J128" s="1">
        <f>+G128</f>
        <v>-1.9737099413760006E-2</v>
      </c>
      <c r="O128" s="1">
        <f t="shared" ca="1" si="19"/>
        <v>-1.7920844338733179E-2</v>
      </c>
      <c r="Q128" s="101">
        <f t="shared" si="23"/>
        <v>42219.950900000003</v>
      </c>
    </row>
    <row r="129" spans="1:17">
      <c r="A129" s="60" t="s">
        <v>82</v>
      </c>
      <c r="B129" s="61"/>
      <c r="C129" s="60">
        <v>57241.406499999997</v>
      </c>
      <c r="D129" s="60">
        <v>2.0000000000000001E-4</v>
      </c>
      <c r="E129" s="56">
        <f t="shared" si="20"/>
        <v>12369.424960614859</v>
      </c>
      <c r="F129" s="1">
        <f t="shared" si="21"/>
        <v>12369.5</v>
      </c>
      <c r="G129" s="1">
        <f t="shared" si="22"/>
        <v>-2.0165321839158423E-2</v>
      </c>
      <c r="J129" s="1">
        <f>+G129</f>
        <v>-2.0165321839158423E-2</v>
      </c>
      <c r="O129" s="1">
        <f t="shared" ca="1" si="19"/>
        <v>-1.7934084483772574E-2</v>
      </c>
      <c r="Q129" s="101">
        <f t="shared" si="23"/>
        <v>42222.906499999997</v>
      </c>
    </row>
    <row r="130" spans="1:17">
      <c r="A130" s="75" t="s">
        <v>83</v>
      </c>
      <c r="B130" s="76" t="s">
        <v>44</v>
      </c>
      <c r="C130" s="77">
        <v>57266.398000000001</v>
      </c>
      <c r="D130" s="77">
        <v>4.0000000000000002E-4</v>
      </c>
      <c r="E130" s="56">
        <f t="shared" si="20"/>
        <v>12462.423565267834</v>
      </c>
      <c r="F130" s="1">
        <f t="shared" si="21"/>
        <v>12462.5</v>
      </c>
      <c r="G130" s="1">
        <f t="shared" si="22"/>
        <v>-2.0540293226076756E-2</v>
      </c>
      <c r="K130" s="1">
        <f t="shared" ref="K130:K161" si="25">+G130</f>
        <v>-2.0540293226076756E-2</v>
      </c>
      <c r="O130" s="1">
        <f t="shared" ca="1" si="19"/>
        <v>-1.804602389183288E-2</v>
      </c>
      <c r="Q130" s="101">
        <f t="shared" si="23"/>
        <v>42247.898000000001</v>
      </c>
    </row>
    <row r="131" spans="1:17">
      <c r="A131" s="75" t="s">
        <v>83</v>
      </c>
      <c r="B131" s="76" t="s">
        <v>44</v>
      </c>
      <c r="C131" s="77">
        <v>57499.3842</v>
      </c>
      <c r="D131" s="77">
        <v>2.0000000000000001E-4</v>
      </c>
      <c r="E131" s="56">
        <f t="shared" si="20"/>
        <v>13329.4140021522</v>
      </c>
      <c r="F131" s="1">
        <f t="shared" si="21"/>
        <v>13329.5</v>
      </c>
      <c r="G131" s="1">
        <f t="shared" si="22"/>
        <v>-2.3110187743441202E-2</v>
      </c>
      <c r="K131" s="1">
        <f t="shared" si="25"/>
        <v>-2.3110187743441202E-2</v>
      </c>
      <c r="O131" s="1">
        <f t="shared" ca="1" si="19"/>
        <v>-1.9089588050846741E-2</v>
      </c>
      <c r="Q131" s="101">
        <f t="shared" si="23"/>
        <v>42480.8842</v>
      </c>
    </row>
    <row r="132" spans="1:17">
      <c r="A132" s="75" t="s">
        <v>83</v>
      </c>
      <c r="B132" s="76" t="s">
        <v>42</v>
      </c>
      <c r="C132" s="77">
        <v>57499.519099999998</v>
      </c>
      <c r="D132" s="77">
        <v>2.0000000000000001E-4</v>
      </c>
      <c r="E132" s="56">
        <f t="shared" si="20"/>
        <v>13329.915993299888</v>
      </c>
      <c r="F132" s="1">
        <f t="shared" si="21"/>
        <v>13330</v>
      </c>
      <c r="G132" s="1">
        <f t="shared" si="22"/>
        <v>-2.2575106944714207E-2</v>
      </c>
      <c r="K132" s="1">
        <f t="shared" si="25"/>
        <v>-2.2575106944714207E-2</v>
      </c>
      <c r="O132" s="1">
        <f t="shared" ca="1" si="19"/>
        <v>-1.9090189875621263E-2</v>
      </c>
      <c r="Q132" s="101">
        <f t="shared" si="23"/>
        <v>42481.019099999998</v>
      </c>
    </row>
    <row r="133" spans="1:17">
      <c r="A133" s="75" t="s">
        <v>83</v>
      </c>
      <c r="B133" s="76" t="s">
        <v>42</v>
      </c>
      <c r="C133" s="77">
        <v>57508.3868</v>
      </c>
      <c r="D133" s="77">
        <v>1E-4</v>
      </c>
      <c r="E133" s="56">
        <f t="shared" si="20"/>
        <v>13362.914561872454</v>
      </c>
      <c r="F133" s="1">
        <f t="shared" si="21"/>
        <v>13363</v>
      </c>
      <c r="G133" s="1">
        <f t="shared" si="22"/>
        <v>-2.2959774207265582E-2</v>
      </c>
      <c r="K133" s="1">
        <f t="shared" si="25"/>
        <v>-2.2959774207265582E-2</v>
      </c>
      <c r="O133" s="1">
        <f t="shared" ca="1" si="19"/>
        <v>-1.9129910310739434E-2</v>
      </c>
      <c r="Q133" s="101">
        <f t="shared" si="23"/>
        <v>42489.8868</v>
      </c>
    </row>
    <row r="134" spans="1:17">
      <c r="A134" s="75" t="s">
        <v>83</v>
      </c>
      <c r="B134" s="76" t="s">
        <v>44</v>
      </c>
      <c r="C134" s="77">
        <v>57508.520499999999</v>
      </c>
      <c r="D134" s="77">
        <v>1E-4</v>
      </c>
      <c r="E134" s="56">
        <f t="shared" si="20"/>
        <v>13363.41208756887</v>
      </c>
      <c r="F134" s="1">
        <f t="shared" si="21"/>
        <v>13363.5</v>
      </c>
      <c r="G134" s="1">
        <f t="shared" si="22"/>
        <v>-2.3624693407327868E-2</v>
      </c>
      <c r="K134" s="1">
        <f t="shared" si="25"/>
        <v>-2.3624693407327868E-2</v>
      </c>
      <c r="O134" s="1">
        <f t="shared" ca="1" si="19"/>
        <v>-1.9130512135513957E-2</v>
      </c>
      <c r="Q134" s="101">
        <f t="shared" si="23"/>
        <v>42490.020499999999</v>
      </c>
    </row>
    <row r="135" spans="1:17">
      <c r="A135" s="80" t="s">
        <v>85</v>
      </c>
      <c r="B135" s="56"/>
      <c r="C135" s="60">
        <v>57513.761500000001</v>
      </c>
      <c r="D135" s="60">
        <v>1E-4</v>
      </c>
      <c r="E135" s="56">
        <f t="shared" si="20"/>
        <v>13382.914946020197</v>
      </c>
      <c r="F135" s="1">
        <f t="shared" si="21"/>
        <v>13383</v>
      </c>
      <c r="G135" s="1">
        <f t="shared" si="22"/>
        <v>-2.2856542251247447E-2</v>
      </c>
      <c r="K135" s="1">
        <f t="shared" si="25"/>
        <v>-2.2856542251247447E-2</v>
      </c>
      <c r="O135" s="1">
        <f t="shared" ca="1" si="19"/>
        <v>-1.9153983301720148E-2</v>
      </c>
      <c r="Q135" s="101">
        <f t="shared" si="23"/>
        <v>42495.261500000001</v>
      </c>
    </row>
    <row r="136" spans="1:17">
      <c r="A136" s="75" t="s">
        <v>83</v>
      </c>
      <c r="B136" s="76" t="s">
        <v>44</v>
      </c>
      <c r="C136" s="77">
        <v>57514.433100000002</v>
      </c>
      <c r="D136" s="77">
        <v>1E-4</v>
      </c>
      <c r="E136" s="56">
        <f t="shared" si="20"/>
        <v>13385.414110251439</v>
      </c>
      <c r="F136" s="1">
        <f t="shared" si="21"/>
        <v>13385.5</v>
      </c>
      <c r="G136" s="1">
        <f t="shared" si="22"/>
        <v>-2.3081138249835931E-2</v>
      </c>
      <c r="K136" s="1">
        <f t="shared" si="25"/>
        <v>-2.3081138249835931E-2</v>
      </c>
      <c r="O136" s="1">
        <f t="shared" ca="1" si="19"/>
        <v>-1.9156992425592739E-2</v>
      </c>
      <c r="Q136" s="101">
        <f t="shared" si="23"/>
        <v>42495.933100000002</v>
      </c>
    </row>
    <row r="137" spans="1:17">
      <c r="A137" s="75" t="s">
        <v>83</v>
      </c>
      <c r="B137" s="76" t="s">
        <v>42</v>
      </c>
      <c r="C137" s="77">
        <v>57514.435100000002</v>
      </c>
      <c r="D137" s="77">
        <v>3.8E-3</v>
      </c>
      <c r="E137" s="56">
        <f t="shared" si="20"/>
        <v>13385.421552670234</v>
      </c>
      <c r="F137" s="1">
        <f t="shared" si="21"/>
        <v>13385.5</v>
      </c>
      <c r="G137" s="1">
        <f t="shared" si="22"/>
        <v>-2.1081138249428477E-2</v>
      </c>
      <c r="K137" s="1">
        <f t="shared" si="25"/>
        <v>-2.1081138249428477E-2</v>
      </c>
      <c r="O137" s="1">
        <f t="shared" ca="1" si="19"/>
        <v>-1.9156992425592739E-2</v>
      </c>
      <c r="Q137" s="101">
        <f t="shared" si="23"/>
        <v>42495.935100000002</v>
      </c>
    </row>
    <row r="138" spans="1:17">
      <c r="A138" s="75" t="s">
        <v>83</v>
      </c>
      <c r="B138" s="76" t="s">
        <v>42</v>
      </c>
      <c r="C138" s="77">
        <v>57514.565999999999</v>
      </c>
      <c r="D138" s="77">
        <v>1.8E-3</v>
      </c>
      <c r="E138" s="56">
        <f t="shared" si="20"/>
        <v>13385.90865898033</v>
      </c>
      <c r="F138" s="1">
        <f t="shared" si="21"/>
        <v>13386</v>
      </c>
      <c r="G138" s="1">
        <f t="shared" si="22"/>
        <v>-2.4546057458792347E-2</v>
      </c>
      <c r="K138" s="1">
        <f t="shared" si="25"/>
        <v>-2.4546057458792347E-2</v>
      </c>
      <c r="O138" s="1">
        <f t="shared" ref="O138:O169" ca="1" si="26">+C$11+C$12*$F138</f>
        <v>-1.9157594250367255E-2</v>
      </c>
      <c r="Q138" s="101">
        <f t="shared" si="23"/>
        <v>42496.065999999999</v>
      </c>
    </row>
    <row r="139" spans="1:17">
      <c r="A139" s="75" t="s">
        <v>83</v>
      </c>
      <c r="B139" s="76" t="s">
        <v>42</v>
      </c>
      <c r="C139" s="77">
        <v>57514.5677</v>
      </c>
      <c r="D139" s="77">
        <v>1E-4</v>
      </c>
      <c r="E139" s="56">
        <f t="shared" si="20"/>
        <v>13385.914985036308</v>
      </c>
      <c r="F139" s="1">
        <f t="shared" si="21"/>
        <v>13386</v>
      </c>
      <c r="G139" s="1">
        <f t="shared" si="22"/>
        <v>-2.2846057458082214E-2</v>
      </c>
      <c r="K139" s="1">
        <f t="shared" si="25"/>
        <v>-2.2846057458082214E-2</v>
      </c>
      <c r="O139" s="1">
        <f t="shared" ca="1" si="26"/>
        <v>-1.9157594250367255E-2</v>
      </c>
      <c r="Q139" s="101">
        <f t="shared" si="23"/>
        <v>42496.0677</v>
      </c>
    </row>
    <row r="140" spans="1:17">
      <c r="A140" s="75" t="s">
        <v>83</v>
      </c>
      <c r="B140" s="76" t="s">
        <v>42</v>
      </c>
      <c r="C140" s="77">
        <v>57515.372499999998</v>
      </c>
      <c r="D140" s="77">
        <v>1E-3</v>
      </c>
      <c r="E140" s="56">
        <f t="shared" si="20"/>
        <v>13388.909814359258</v>
      </c>
      <c r="F140" s="1">
        <f t="shared" si="21"/>
        <v>13389</v>
      </c>
      <c r="G140" s="1">
        <f t="shared" si="22"/>
        <v>-2.4235572665929794E-2</v>
      </c>
      <c r="K140" s="1">
        <f t="shared" si="25"/>
        <v>-2.4235572665929794E-2</v>
      </c>
      <c r="O140" s="1">
        <f t="shared" ca="1" si="26"/>
        <v>-1.9161205199014361E-2</v>
      </c>
      <c r="Q140" s="101">
        <f t="shared" si="23"/>
        <v>42496.872499999998</v>
      </c>
    </row>
    <row r="141" spans="1:17">
      <c r="A141" s="81" t="s">
        <v>86</v>
      </c>
      <c r="B141" s="82" t="s">
        <v>42</v>
      </c>
      <c r="C141" s="83">
        <v>57515.373800000001</v>
      </c>
      <c r="D141" s="83">
        <v>2.0000000000000001E-4</v>
      </c>
      <c r="E141" s="56">
        <f t="shared" si="20"/>
        <v>13388.914651931487</v>
      </c>
      <c r="F141" s="1">
        <f t="shared" si="21"/>
        <v>13389</v>
      </c>
      <c r="G141" s="1">
        <f t="shared" si="22"/>
        <v>-2.2935572662390769E-2</v>
      </c>
      <c r="K141" s="1">
        <f t="shared" si="25"/>
        <v>-2.2935572662390769E-2</v>
      </c>
      <c r="O141" s="1">
        <f t="shared" ca="1" si="26"/>
        <v>-1.9161205199014361E-2</v>
      </c>
      <c r="Q141" s="101">
        <f t="shared" si="23"/>
        <v>42496.873800000001</v>
      </c>
    </row>
    <row r="142" spans="1:17">
      <c r="A142" s="75" t="s">
        <v>83</v>
      </c>
      <c r="B142" s="76" t="s">
        <v>42</v>
      </c>
      <c r="C142" s="77">
        <v>57515.374000000003</v>
      </c>
      <c r="D142" s="77">
        <v>1E-4</v>
      </c>
      <c r="E142" s="56">
        <f t="shared" si="20"/>
        <v>13388.915396173375</v>
      </c>
      <c r="F142" s="1">
        <f t="shared" si="21"/>
        <v>13389</v>
      </c>
      <c r="G142" s="1">
        <f t="shared" si="22"/>
        <v>-2.2735572660167236E-2</v>
      </c>
      <c r="K142" s="1">
        <f t="shared" si="25"/>
        <v>-2.2735572660167236E-2</v>
      </c>
      <c r="O142" s="1">
        <f t="shared" ca="1" si="26"/>
        <v>-1.9161205199014361E-2</v>
      </c>
      <c r="Q142" s="101">
        <f t="shared" si="23"/>
        <v>42496.874000000003</v>
      </c>
    </row>
    <row r="143" spans="1:17">
      <c r="A143" s="75" t="s">
        <v>83</v>
      </c>
      <c r="B143" s="76" t="s">
        <v>42</v>
      </c>
      <c r="C143" s="77">
        <v>57515.5092</v>
      </c>
      <c r="D143" s="77">
        <v>1.6999999999999999E-3</v>
      </c>
      <c r="E143" s="56">
        <f t="shared" si="20"/>
        <v>13389.418503683881</v>
      </c>
      <c r="F143" s="1">
        <f t="shared" si="21"/>
        <v>13389.5</v>
      </c>
      <c r="G143" s="1">
        <f t="shared" si="22"/>
        <v>-2.1900491861742921E-2</v>
      </c>
      <c r="K143" s="1">
        <f t="shared" si="25"/>
        <v>-2.1900491861742921E-2</v>
      </c>
      <c r="O143" s="1">
        <f t="shared" ca="1" si="26"/>
        <v>-1.9161807023788877E-2</v>
      </c>
      <c r="Q143" s="101">
        <f t="shared" si="23"/>
        <v>42497.0092</v>
      </c>
    </row>
    <row r="144" spans="1:17">
      <c r="A144" s="75" t="s">
        <v>83</v>
      </c>
      <c r="B144" s="76" t="s">
        <v>42</v>
      </c>
      <c r="C144" s="77">
        <v>57516.448900000003</v>
      </c>
      <c r="D144" s="77">
        <v>1E-4</v>
      </c>
      <c r="E144" s="56">
        <f t="shared" si="20"/>
        <v>13392.915324154546</v>
      </c>
      <c r="F144" s="1">
        <f t="shared" si="21"/>
        <v>13393</v>
      </c>
      <c r="G144" s="1">
        <f t="shared" si="22"/>
        <v>-2.2754926263587549E-2</v>
      </c>
      <c r="K144" s="1">
        <f t="shared" si="25"/>
        <v>-2.2754926263587549E-2</v>
      </c>
      <c r="O144" s="1">
        <f t="shared" ca="1" si="26"/>
        <v>-1.9166019797210505E-2</v>
      </c>
      <c r="Q144" s="101">
        <f t="shared" si="23"/>
        <v>42497.948900000003</v>
      </c>
    </row>
    <row r="145" spans="1:17">
      <c r="A145" s="75" t="s">
        <v>83</v>
      </c>
      <c r="B145" s="76" t="s">
        <v>44</v>
      </c>
      <c r="C145" s="77">
        <v>57516.582499999997</v>
      </c>
      <c r="D145" s="77">
        <v>5.0000000000000001E-4</v>
      </c>
      <c r="E145" s="56">
        <f t="shared" si="20"/>
        <v>13393.412477730004</v>
      </c>
      <c r="F145" s="1">
        <f t="shared" si="21"/>
        <v>13393.5</v>
      </c>
      <c r="G145" s="1">
        <f t="shared" si="22"/>
        <v>-2.3519845475675538E-2</v>
      </c>
      <c r="K145" s="1">
        <f t="shared" si="25"/>
        <v>-2.3519845475675538E-2</v>
      </c>
      <c r="O145" s="1">
        <f t="shared" ca="1" si="26"/>
        <v>-1.9166621621985021E-2</v>
      </c>
      <c r="Q145" s="101">
        <f t="shared" si="23"/>
        <v>42498.082499999997</v>
      </c>
    </row>
    <row r="146" spans="1:17">
      <c r="A146" s="75" t="s">
        <v>83</v>
      </c>
      <c r="B146" s="76" t="s">
        <v>44</v>
      </c>
      <c r="C146" s="77">
        <v>57517.388899999998</v>
      </c>
      <c r="D146" s="77">
        <v>2.0000000000000001E-4</v>
      </c>
      <c r="E146" s="56">
        <f t="shared" si="20"/>
        <v>13396.413260988003</v>
      </c>
      <c r="F146" s="1">
        <f t="shared" si="21"/>
        <v>13396.5</v>
      </c>
      <c r="G146" s="1">
        <f t="shared" si="22"/>
        <v>-2.3309360680286773E-2</v>
      </c>
      <c r="K146" s="1">
        <f t="shared" si="25"/>
        <v>-2.3309360680286773E-2</v>
      </c>
      <c r="O146" s="1">
        <f t="shared" ca="1" si="26"/>
        <v>-1.9170232570632127E-2</v>
      </c>
      <c r="Q146" s="101">
        <f t="shared" si="23"/>
        <v>42498.888899999998</v>
      </c>
    </row>
    <row r="147" spans="1:17">
      <c r="A147" s="75" t="s">
        <v>83</v>
      </c>
      <c r="B147" s="76" t="s">
        <v>42</v>
      </c>
      <c r="C147" s="77">
        <v>57517.524299999997</v>
      </c>
      <c r="D147" s="77">
        <v>2.9999999999999997E-4</v>
      </c>
      <c r="E147" s="56">
        <f t="shared" si="20"/>
        <v>13396.917112740397</v>
      </c>
      <c r="F147" s="1">
        <f t="shared" si="21"/>
        <v>13397</v>
      </c>
      <c r="G147" s="1">
        <f t="shared" si="22"/>
        <v>-2.2274279879638925E-2</v>
      </c>
      <c r="K147" s="1">
        <f t="shared" si="25"/>
        <v>-2.2274279879638925E-2</v>
      </c>
      <c r="O147" s="1">
        <f t="shared" ca="1" si="26"/>
        <v>-1.917083439540665E-2</v>
      </c>
      <c r="Q147" s="101">
        <f t="shared" si="23"/>
        <v>42499.024299999997</v>
      </c>
    </row>
    <row r="148" spans="1:17">
      <c r="A148" s="81" t="s">
        <v>86</v>
      </c>
      <c r="B148" s="82" t="s">
        <v>42</v>
      </c>
      <c r="C148" s="83">
        <v>57867.417800000003</v>
      </c>
      <c r="D148" s="83">
        <v>5.0000000000000001E-4</v>
      </c>
      <c r="E148" s="56">
        <f t="shared" si="20"/>
        <v>14698.944092999338</v>
      </c>
      <c r="F148" s="1">
        <f t="shared" si="21"/>
        <v>14699</v>
      </c>
      <c r="G148" s="1">
        <f t="shared" si="22"/>
        <v>-1.5023879255750217E-2</v>
      </c>
      <c r="K148" s="1">
        <f t="shared" si="25"/>
        <v>-1.5023879255750217E-2</v>
      </c>
      <c r="O148" s="1">
        <f t="shared" ca="1" si="26"/>
        <v>-2.0737986108250991E-2</v>
      </c>
      <c r="Q148" s="101">
        <f t="shared" si="23"/>
        <v>42848.917800000003</v>
      </c>
    </row>
    <row r="149" spans="1:17">
      <c r="A149" s="81" t="s">
        <v>86</v>
      </c>
      <c r="B149" s="82" t="s">
        <v>44</v>
      </c>
      <c r="C149" s="83">
        <v>57873.459699999999</v>
      </c>
      <c r="D149" s="83">
        <v>2.9999999999999997E-4</v>
      </c>
      <c r="E149" s="56">
        <f t="shared" ref="E149:E180" si="27">+(C149-C$7)/C$8</f>
        <v>14721.427268056954</v>
      </c>
      <c r="F149" s="1">
        <f t="shared" ref="F149:F180" si="28">ROUND(2*E149,0)/2</f>
        <v>14721.5</v>
      </c>
      <c r="G149" s="1">
        <f t="shared" ref="G149:G180" si="29">C149-($C$7+$C$8*$F149)</f>
        <v>-1.9545243303582538E-2</v>
      </c>
      <c r="K149" s="1">
        <f t="shared" si="25"/>
        <v>-1.9545243303582538E-2</v>
      </c>
      <c r="O149" s="1">
        <f t="shared" ca="1" si="26"/>
        <v>-2.0765068223104297E-2</v>
      </c>
      <c r="Q149" s="101">
        <f t="shared" ref="Q149:Q180" si="30">+C149-15018.5</f>
        <v>42854.959699999999</v>
      </c>
    </row>
    <row r="150" spans="1:17">
      <c r="A150" s="81" t="s">
        <v>86</v>
      </c>
      <c r="B150" s="82" t="s">
        <v>42</v>
      </c>
      <c r="C150" s="83">
        <v>57873.597699999998</v>
      </c>
      <c r="D150" s="83">
        <v>2.0000000000000001E-4</v>
      </c>
      <c r="E150" s="56">
        <f t="shared" si="27"/>
        <v>14721.940794953778</v>
      </c>
      <c r="F150" s="1">
        <f t="shared" si="28"/>
        <v>14722</v>
      </c>
      <c r="G150" s="1">
        <f t="shared" si="29"/>
        <v>-1.5910162503132597E-2</v>
      </c>
      <c r="K150" s="1">
        <f t="shared" si="25"/>
        <v>-1.5910162503132597E-2</v>
      </c>
      <c r="O150" s="1">
        <f t="shared" ca="1" si="26"/>
        <v>-2.0765670047878812E-2</v>
      </c>
      <c r="Q150" s="101">
        <f t="shared" si="30"/>
        <v>42855.097699999998</v>
      </c>
    </row>
    <row r="151" spans="1:17">
      <c r="A151" s="81" t="s">
        <v>86</v>
      </c>
      <c r="B151" s="82" t="s">
        <v>42</v>
      </c>
      <c r="C151" s="83">
        <v>57874.404399999999</v>
      </c>
      <c r="D151" s="83">
        <v>2.0000000000000001E-4</v>
      </c>
      <c r="E151" s="56">
        <f t="shared" si="27"/>
        <v>14724.942694574594</v>
      </c>
      <c r="F151" s="1">
        <f t="shared" si="28"/>
        <v>14725</v>
      </c>
      <c r="G151" s="1">
        <f t="shared" si="29"/>
        <v>-1.5399677708046511E-2</v>
      </c>
      <c r="K151" s="1">
        <f t="shared" si="25"/>
        <v>-1.5399677708046511E-2</v>
      </c>
      <c r="O151" s="1">
        <f t="shared" ca="1" si="26"/>
        <v>-2.0769280996525918E-2</v>
      </c>
      <c r="Q151" s="101">
        <f t="shared" si="30"/>
        <v>42855.904399999999</v>
      </c>
    </row>
    <row r="152" spans="1:17">
      <c r="A152" s="81" t="s">
        <v>86</v>
      </c>
      <c r="B152" s="82" t="s">
        <v>44</v>
      </c>
      <c r="C152" s="83">
        <v>57874.534899999999</v>
      </c>
      <c r="D152" s="83">
        <v>2.9999999999999997E-4</v>
      </c>
      <c r="E152" s="56">
        <f t="shared" si="27"/>
        <v>14725.428312400942</v>
      </c>
      <c r="F152" s="1">
        <f t="shared" si="28"/>
        <v>14725.5</v>
      </c>
      <c r="G152" s="1">
        <f t="shared" si="29"/>
        <v>-1.9264596907305531E-2</v>
      </c>
      <c r="K152" s="1">
        <f t="shared" si="25"/>
        <v>-1.9264596907305531E-2</v>
      </c>
      <c r="O152" s="1">
        <f t="shared" ca="1" si="26"/>
        <v>-2.0769882821300441E-2</v>
      </c>
      <c r="Q152" s="101">
        <f t="shared" si="30"/>
        <v>42856.034899999999</v>
      </c>
    </row>
    <row r="153" spans="1:17">
      <c r="A153" s="81" t="s">
        <v>86</v>
      </c>
      <c r="B153" s="82" t="s">
        <v>42</v>
      </c>
      <c r="C153" s="83">
        <v>57876.416400000002</v>
      </c>
      <c r="D153" s="83">
        <v>2.0000000000000001E-4</v>
      </c>
      <c r="E153" s="56">
        <f t="shared" si="27"/>
        <v>14732.429767881998</v>
      </c>
      <c r="F153" s="1">
        <f t="shared" si="28"/>
        <v>14732.5</v>
      </c>
      <c r="G153" s="1">
        <f t="shared" si="29"/>
        <v>-1.8873465720389504E-2</v>
      </c>
      <c r="K153" s="1">
        <f t="shared" si="25"/>
        <v>-1.8873465720389504E-2</v>
      </c>
      <c r="O153" s="1">
        <f t="shared" ca="1" si="26"/>
        <v>-2.0778308368143684E-2</v>
      </c>
      <c r="Q153" s="101">
        <f t="shared" si="30"/>
        <v>42857.916400000002</v>
      </c>
    </row>
    <row r="154" spans="1:17">
      <c r="A154" s="81" t="s">
        <v>86</v>
      </c>
      <c r="B154" s="82" t="s">
        <v>42</v>
      </c>
      <c r="C154" s="83">
        <v>57876.553399999997</v>
      </c>
      <c r="D154" s="83">
        <v>5.0000000000000001E-4</v>
      </c>
      <c r="E154" s="56">
        <f t="shared" si="27"/>
        <v>14732.939573569412</v>
      </c>
      <c r="F154" s="1">
        <f t="shared" si="28"/>
        <v>14733</v>
      </c>
      <c r="G154" s="1">
        <f t="shared" si="29"/>
        <v>-1.6238384923781268E-2</v>
      </c>
      <c r="K154" s="1">
        <f t="shared" si="25"/>
        <v>-1.6238384923781268E-2</v>
      </c>
      <c r="O154" s="1">
        <f t="shared" ca="1" si="26"/>
        <v>-2.0778910192918207E-2</v>
      </c>
      <c r="Q154" s="101">
        <f t="shared" si="30"/>
        <v>42858.053399999997</v>
      </c>
    </row>
    <row r="155" spans="1:17">
      <c r="A155" s="81" t="s">
        <v>86</v>
      </c>
      <c r="B155" s="82" t="s">
        <v>42</v>
      </c>
      <c r="C155" s="83">
        <v>57876.553699999997</v>
      </c>
      <c r="D155" s="83">
        <v>2.0000000000000001E-4</v>
      </c>
      <c r="E155" s="56">
        <f t="shared" si="27"/>
        <v>14732.940689932231</v>
      </c>
      <c r="F155" s="1">
        <f t="shared" si="28"/>
        <v>14733</v>
      </c>
      <c r="G155" s="1">
        <f t="shared" si="29"/>
        <v>-1.5938384924083948E-2</v>
      </c>
      <c r="K155" s="1">
        <f t="shared" si="25"/>
        <v>-1.5938384924083948E-2</v>
      </c>
      <c r="O155" s="1">
        <f t="shared" ca="1" si="26"/>
        <v>-2.0778910192918207E-2</v>
      </c>
      <c r="Q155" s="101">
        <f t="shared" si="30"/>
        <v>42858.053699999997</v>
      </c>
    </row>
    <row r="156" spans="1:17">
      <c r="A156" s="81" t="s">
        <v>86</v>
      </c>
      <c r="B156" s="82" t="s">
        <v>42</v>
      </c>
      <c r="C156" s="83">
        <v>57876.553800000002</v>
      </c>
      <c r="D156" s="83">
        <v>2.9999999999999997E-4</v>
      </c>
      <c r="E156" s="56">
        <f t="shared" si="27"/>
        <v>14732.941062053189</v>
      </c>
      <c r="F156" s="1">
        <f t="shared" si="28"/>
        <v>14733</v>
      </c>
      <c r="G156" s="1">
        <f t="shared" si="29"/>
        <v>-1.5838384919334203E-2</v>
      </c>
      <c r="K156" s="1">
        <f t="shared" si="25"/>
        <v>-1.5838384919334203E-2</v>
      </c>
      <c r="O156" s="1">
        <f t="shared" ca="1" si="26"/>
        <v>-2.0778910192918207E-2</v>
      </c>
      <c r="Q156" s="101">
        <f t="shared" si="30"/>
        <v>42858.053800000002</v>
      </c>
    </row>
    <row r="157" spans="1:17">
      <c r="A157" s="81" t="s">
        <v>86</v>
      </c>
      <c r="B157" s="82" t="s">
        <v>42</v>
      </c>
      <c r="C157" s="83">
        <v>57876.553800000002</v>
      </c>
      <c r="D157" s="83">
        <v>2.9999999999999997E-4</v>
      </c>
      <c r="E157" s="56">
        <f t="shared" si="27"/>
        <v>14732.941062053189</v>
      </c>
      <c r="F157" s="1">
        <f t="shared" si="28"/>
        <v>14733</v>
      </c>
      <c r="G157" s="1">
        <f t="shared" si="29"/>
        <v>-1.5838384919334203E-2</v>
      </c>
      <c r="K157" s="1">
        <f t="shared" si="25"/>
        <v>-1.5838384919334203E-2</v>
      </c>
      <c r="O157" s="1">
        <f t="shared" ca="1" si="26"/>
        <v>-2.0778910192918207E-2</v>
      </c>
      <c r="Q157" s="101">
        <f t="shared" si="30"/>
        <v>42858.053800000002</v>
      </c>
    </row>
    <row r="158" spans="1:17">
      <c r="A158" s="81" t="s">
        <v>86</v>
      </c>
      <c r="B158" s="82" t="s">
        <v>42</v>
      </c>
      <c r="C158" s="83">
        <v>57879.509700000002</v>
      </c>
      <c r="D158" s="83">
        <v>2.0000000000000001E-4</v>
      </c>
      <c r="E158" s="56">
        <f t="shared" si="27"/>
        <v>14743.940584910712</v>
      </c>
      <c r="F158" s="1">
        <f t="shared" si="28"/>
        <v>14744</v>
      </c>
      <c r="G158" s="1">
        <f t="shared" si="29"/>
        <v>-1.59666073450353E-2</v>
      </c>
      <c r="K158" s="1">
        <f t="shared" si="25"/>
        <v>-1.59666073450353E-2</v>
      </c>
      <c r="O158" s="1">
        <f t="shared" ca="1" si="26"/>
        <v>-2.0792150337957595E-2</v>
      </c>
      <c r="Q158" s="101">
        <f t="shared" si="30"/>
        <v>42861.009700000002</v>
      </c>
    </row>
    <row r="159" spans="1:17">
      <c r="A159" s="81" t="s">
        <v>86</v>
      </c>
      <c r="B159" s="82" t="s">
        <v>44</v>
      </c>
      <c r="C159" s="83">
        <v>57890.390500000001</v>
      </c>
      <c r="D159" s="83">
        <v>4.0000000000000002E-4</v>
      </c>
      <c r="E159" s="56">
        <f t="shared" si="27"/>
        <v>14784.430320120997</v>
      </c>
      <c r="F159" s="1">
        <f t="shared" si="28"/>
        <v>14784.5</v>
      </c>
      <c r="G159" s="1">
        <f t="shared" si="29"/>
        <v>-1.8725062625890132E-2</v>
      </c>
      <c r="K159" s="1">
        <f t="shared" si="25"/>
        <v>-1.8725062625890132E-2</v>
      </c>
      <c r="O159" s="1">
        <f t="shared" ca="1" si="26"/>
        <v>-2.0840898144693538E-2</v>
      </c>
      <c r="Q159" s="101">
        <f t="shared" si="30"/>
        <v>42871.890500000001</v>
      </c>
    </row>
    <row r="160" spans="1:17">
      <c r="A160" s="81" t="s">
        <v>86</v>
      </c>
      <c r="B160" s="82" t="s">
        <v>42</v>
      </c>
      <c r="C160" s="83">
        <v>57890.527600000001</v>
      </c>
      <c r="D160" s="83">
        <v>2.0000000000000001E-4</v>
      </c>
      <c r="E160" s="56">
        <f t="shared" si="27"/>
        <v>14784.940497929367</v>
      </c>
      <c r="F160" s="1">
        <f t="shared" si="28"/>
        <v>14785</v>
      </c>
      <c r="G160" s="1">
        <f t="shared" si="29"/>
        <v>-1.5989981824532151E-2</v>
      </c>
      <c r="K160" s="1">
        <f t="shared" si="25"/>
        <v>-1.5989981824532151E-2</v>
      </c>
      <c r="O160" s="1">
        <f t="shared" ca="1" si="26"/>
        <v>-2.0841499969468054E-2</v>
      </c>
      <c r="Q160" s="101">
        <f t="shared" si="30"/>
        <v>42872.027600000001</v>
      </c>
    </row>
    <row r="161" spans="1:17">
      <c r="A161" s="81" t="s">
        <v>86</v>
      </c>
      <c r="B161" s="82" t="s">
        <v>44</v>
      </c>
      <c r="C161" s="83">
        <v>57891.465700000001</v>
      </c>
      <c r="D161" s="83">
        <v>4.0000000000000002E-4</v>
      </c>
      <c r="E161" s="56">
        <f t="shared" si="27"/>
        <v>14788.431364464985</v>
      </c>
      <c r="F161" s="1">
        <f t="shared" si="28"/>
        <v>14788.5</v>
      </c>
      <c r="G161" s="1">
        <f t="shared" si="29"/>
        <v>-1.8444416229613125E-2</v>
      </c>
      <c r="K161" s="1">
        <f t="shared" si="25"/>
        <v>-1.8444416229613125E-2</v>
      </c>
      <c r="O161" s="1">
        <f t="shared" ca="1" si="26"/>
        <v>-2.0845712742889683E-2</v>
      </c>
      <c r="Q161" s="101">
        <f t="shared" si="30"/>
        <v>42872.965700000001</v>
      </c>
    </row>
    <row r="162" spans="1:17">
      <c r="A162" s="81" t="s">
        <v>86</v>
      </c>
      <c r="B162" s="82" t="s">
        <v>42</v>
      </c>
      <c r="C162" s="83">
        <v>57892.407399999996</v>
      </c>
      <c r="D162" s="83">
        <v>6.9999999999999999E-4</v>
      </c>
      <c r="E162" s="56">
        <f t="shared" si="27"/>
        <v>14791.93562735442</v>
      </c>
      <c r="F162" s="1">
        <f t="shared" si="28"/>
        <v>14792</v>
      </c>
      <c r="G162" s="1">
        <f t="shared" si="29"/>
        <v>-1.7298850645602215E-2</v>
      </c>
      <c r="K162" s="1">
        <f t="shared" ref="K162:K188" si="31">+G162</f>
        <v>-1.7298850645602215E-2</v>
      </c>
      <c r="O162" s="1">
        <f t="shared" ca="1" si="26"/>
        <v>-2.0849925516311305E-2</v>
      </c>
      <c r="Q162" s="101">
        <f t="shared" si="30"/>
        <v>42873.907399999996</v>
      </c>
    </row>
    <row r="163" spans="1:17">
      <c r="A163" s="81" t="s">
        <v>86</v>
      </c>
      <c r="B163" s="82" t="s">
        <v>42</v>
      </c>
      <c r="C163" s="83">
        <v>57892.407899999998</v>
      </c>
      <c r="D163" s="83">
        <v>4.0000000000000002E-4</v>
      </c>
      <c r="E163" s="56">
        <f t="shared" si="27"/>
        <v>14791.937487959125</v>
      </c>
      <c r="F163" s="1">
        <f t="shared" si="28"/>
        <v>14792</v>
      </c>
      <c r="G163" s="1">
        <f t="shared" si="29"/>
        <v>-1.6798850643681362E-2</v>
      </c>
      <c r="K163" s="1">
        <f t="shared" si="31"/>
        <v>-1.6798850643681362E-2</v>
      </c>
      <c r="O163" s="1">
        <f t="shared" ca="1" si="26"/>
        <v>-2.0849925516311305E-2</v>
      </c>
      <c r="Q163" s="101">
        <f t="shared" si="30"/>
        <v>42873.907899999998</v>
      </c>
    </row>
    <row r="164" spans="1:17">
      <c r="A164" s="81" t="s">
        <v>86</v>
      </c>
      <c r="B164" s="82" t="s">
        <v>42</v>
      </c>
      <c r="C164" s="83">
        <v>57892.408000000003</v>
      </c>
      <c r="D164" s="83">
        <v>2.9999999999999997E-4</v>
      </c>
      <c r="E164" s="56">
        <f t="shared" si="27"/>
        <v>14791.937860080083</v>
      </c>
      <c r="F164" s="1">
        <f t="shared" si="28"/>
        <v>14792</v>
      </c>
      <c r="G164" s="1">
        <f t="shared" si="29"/>
        <v>-1.6698850638931617E-2</v>
      </c>
      <c r="K164" s="1">
        <f t="shared" si="31"/>
        <v>-1.6698850638931617E-2</v>
      </c>
      <c r="O164" s="1">
        <f t="shared" ca="1" si="26"/>
        <v>-2.0849925516311305E-2</v>
      </c>
      <c r="Q164" s="101">
        <f t="shared" si="30"/>
        <v>42873.908000000003</v>
      </c>
    </row>
    <row r="165" spans="1:17">
      <c r="A165" s="81" t="s">
        <v>86</v>
      </c>
      <c r="B165" s="82" t="s">
        <v>42</v>
      </c>
      <c r="C165" s="83">
        <v>57892.408300000003</v>
      </c>
      <c r="D165" s="83">
        <v>6.9999999999999999E-4</v>
      </c>
      <c r="E165" s="56">
        <f t="shared" si="27"/>
        <v>14791.9389764429</v>
      </c>
      <c r="F165" s="1">
        <f t="shared" si="28"/>
        <v>14792</v>
      </c>
      <c r="G165" s="1">
        <f t="shared" si="29"/>
        <v>-1.6398850639234297E-2</v>
      </c>
      <c r="K165" s="1">
        <f t="shared" si="31"/>
        <v>-1.6398850639234297E-2</v>
      </c>
      <c r="O165" s="1">
        <f t="shared" ca="1" si="26"/>
        <v>-2.0849925516311305E-2</v>
      </c>
      <c r="Q165" s="101">
        <f t="shared" si="30"/>
        <v>42873.908300000003</v>
      </c>
    </row>
    <row r="166" spans="1:17">
      <c r="A166" s="81" t="s">
        <v>86</v>
      </c>
      <c r="B166" s="82" t="s">
        <v>42</v>
      </c>
      <c r="C166" s="83">
        <v>57892.539599999996</v>
      </c>
      <c r="D166" s="83">
        <v>4.0000000000000002E-4</v>
      </c>
      <c r="E166" s="56">
        <f t="shared" si="27"/>
        <v>14792.427571236743</v>
      </c>
      <c r="F166" s="1">
        <f t="shared" si="28"/>
        <v>14792.5</v>
      </c>
      <c r="G166" s="1">
        <f t="shared" si="29"/>
        <v>-1.9463769844151102E-2</v>
      </c>
      <c r="K166" s="1">
        <f t="shared" si="31"/>
        <v>-1.9463769844151102E-2</v>
      </c>
      <c r="O166" s="1">
        <f t="shared" ca="1" si="26"/>
        <v>-2.085052734108582E-2</v>
      </c>
      <c r="Q166" s="101">
        <f t="shared" si="30"/>
        <v>42874.039599999996</v>
      </c>
    </row>
    <row r="167" spans="1:17">
      <c r="A167" s="81" t="s">
        <v>86</v>
      </c>
      <c r="B167" s="82" t="s">
        <v>42</v>
      </c>
      <c r="C167" s="83">
        <v>57892.539599999996</v>
      </c>
      <c r="D167" s="83">
        <v>4.0000000000000002E-4</v>
      </c>
      <c r="E167" s="56">
        <f t="shared" si="27"/>
        <v>14792.427571236743</v>
      </c>
      <c r="F167" s="1">
        <f t="shared" si="28"/>
        <v>14792.5</v>
      </c>
      <c r="G167" s="1">
        <f t="shared" si="29"/>
        <v>-1.9463769844151102E-2</v>
      </c>
      <c r="K167" s="1">
        <f t="shared" si="31"/>
        <v>-1.9463769844151102E-2</v>
      </c>
      <c r="O167" s="1">
        <f t="shared" ca="1" si="26"/>
        <v>-2.085052734108582E-2</v>
      </c>
      <c r="Q167" s="101">
        <f t="shared" si="30"/>
        <v>42874.039599999996</v>
      </c>
    </row>
    <row r="168" spans="1:17">
      <c r="A168" s="81" t="s">
        <v>86</v>
      </c>
      <c r="B168" s="82" t="s">
        <v>42</v>
      </c>
      <c r="C168" s="83">
        <v>57892.540200000003</v>
      </c>
      <c r="D168" s="83">
        <v>8.9999999999999998E-4</v>
      </c>
      <c r="E168" s="56">
        <f t="shared" si="27"/>
        <v>14792.429803962408</v>
      </c>
      <c r="F168" s="1">
        <f t="shared" si="28"/>
        <v>14792.5</v>
      </c>
      <c r="G168" s="1">
        <f t="shared" si="29"/>
        <v>-1.8863769837480504E-2</v>
      </c>
      <c r="K168" s="1">
        <f t="shared" si="31"/>
        <v>-1.8863769837480504E-2</v>
      </c>
      <c r="O168" s="1">
        <f t="shared" ca="1" si="26"/>
        <v>-2.085052734108582E-2</v>
      </c>
      <c r="Q168" s="101">
        <f t="shared" si="30"/>
        <v>42874.040200000003</v>
      </c>
    </row>
    <row r="169" spans="1:17">
      <c r="A169" s="81" t="s">
        <v>86</v>
      </c>
      <c r="B169" s="82" t="s">
        <v>42</v>
      </c>
      <c r="C169" s="83">
        <v>57892.540399999998</v>
      </c>
      <c r="D169" s="83">
        <v>5.0000000000000001E-4</v>
      </c>
      <c r="E169" s="56">
        <f t="shared" si="27"/>
        <v>14792.430548204267</v>
      </c>
      <c r="F169" s="1">
        <f t="shared" si="28"/>
        <v>14792.5</v>
      </c>
      <c r="G169" s="1">
        <f t="shared" si="29"/>
        <v>-1.8663769842532929E-2</v>
      </c>
      <c r="K169" s="1">
        <f t="shared" si="31"/>
        <v>-1.8663769842532929E-2</v>
      </c>
      <c r="O169" s="1">
        <f t="shared" ca="1" si="26"/>
        <v>-2.085052734108582E-2</v>
      </c>
      <c r="Q169" s="101">
        <f t="shared" si="30"/>
        <v>42874.040399999998</v>
      </c>
    </row>
    <row r="170" spans="1:17">
      <c r="A170" s="81" t="s">
        <v>86</v>
      </c>
      <c r="B170" s="82" t="s">
        <v>42</v>
      </c>
      <c r="C170" s="83">
        <v>57900.470600000001</v>
      </c>
      <c r="D170" s="83">
        <v>2.9999999999999997E-4</v>
      </c>
      <c r="E170" s="56">
        <f t="shared" si="27"/>
        <v>14821.940482966853</v>
      </c>
      <c r="F170" s="1">
        <f t="shared" si="28"/>
        <v>14822</v>
      </c>
      <c r="G170" s="1">
        <f t="shared" si="29"/>
        <v>-1.5994002700608689E-2</v>
      </c>
      <c r="K170" s="1">
        <f t="shared" si="31"/>
        <v>-1.5994002700608689E-2</v>
      </c>
      <c r="O170" s="1">
        <f t="shared" ref="O170:O188" ca="1" si="32">+C$11+C$12*$F170</f>
        <v>-2.0886035002782376E-2</v>
      </c>
      <c r="Q170" s="101">
        <f t="shared" si="30"/>
        <v>42881.970600000001</v>
      </c>
    </row>
    <row r="171" spans="1:17">
      <c r="A171" s="81" t="s">
        <v>86</v>
      </c>
      <c r="B171" s="82" t="s">
        <v>44</v>
      </c>
      <c r="C171" s="83">
        <v>57901.408100000001</v>
      </c>
      <c r="D171" s="83">
        <v>2.0000000000000001E-4</v>
      </c>
      <c r="E171" s="56">
        <f t="shared" si="27"/>
        <v>14825.429116776835</v>
      </c>
      <c r="F171" s="1">
        <f t="shared" si="28"/>
        <v>14825.5</v>
      </c>
      <c r="G171" s="1">
        <f t="shared" si="29"/>
        <v>-1.9048437105084304E-2</v>
      </c>
      <c r="K171" s="1">
        <f t="shared" si="31"/>
        <v>-1.9048437105084304E-2</v>
      </c>
      <c r="O171" s="1">
        <f t="shared" ca="1" si="32"/>
        <v>-2.0890247776203998E-2</v>
      </c>
      <c r="Q171" s="101">
        <f t="shared" si="30"/>
        <v>42882.908100000001</v>
      </c>
    </row>
    <row r="172" spans="1:17">
      <c r="A172" s="81" t="s">
        <v>86</v>
      </c>
      <c r="B172" s="82" t="s">
        <v>42</v>
      </c>
      <c r="C172" s="83">
        <v>57901.545100000003</v>
      </c>
      <c r="D172" s="83">
        <v>2.0000000000000001E-4</v>
      </c>
      <c r="E172" s="56">
        <f t="shared" si="27"/>
        <v>14825.938922464276</v>
      </c>
      <c r="F172" s="1">
        <f t="shared" si="28"/>
        <v>14826</v>
      </c>
      <c r="G172" s="1">
        <f t="shared" si="29"/>
        <v>-1.6413356308476068E-2</v>
      </c>
      <c r="K172" s="1">
        <f t="shared" si="31"/>
        <v>-1.6413356308476068E-2</v>
      </c>
      <c r="O172" s="1">
        <f t="shared" ca="1" si="32"/>
        <v>-2.0890849600978513E-2</v>
      </c>
      <c r="Q172" s="101">
        <f t="shared" si="30"/>
        <v>42883.045100000003</v>
      </c>
    </row>
    <row r="173" spans="1:17">
      <c r="A173" s="81" t="s">
        <v>86</v>
      </c>
      <c r="B173" s="82" t="s">
        <v>42</v>
      </c>
      <c r="C173" s="83">
        <v>57918.472900000001</v>
      </c>
      <c r="D173" s="83">
        <v>2.9999999999999997E-4</v>
      </c>
      <c r="E173" s="56">
        <f t="shared" si="27"/>
        <v>14888.93081090011</v>
      </c>
      <c r="F173" s="1">
        <f t="shared" si="28"/>
        <v>14889</v>
      </c>
      <c r="G173" s="1">
        <f t="shared" si="29"/>
        <v>-1.8593175635032821E-2</v>
      </c>
      <c r="K173" s="1">
        <f t="shared" si="31"/>
        <v>-1.8593175635032821E-2</v>
      </c>
      <c r="O173" s="1">
        <f t="shared" ca="1" si="32"/>
        <v>-2.0966679522567755E-2</v>
      </c>
      <c r="Q173" s="101">
        <f t="shared" si="30"/>
        <v>42899.972900000001</v>
      </c>
    </row>
    <row r="174" spans="1:17">
      <c r="A174" s="81" t="s">
        <v>86</v>
      </c>
      <c r="B174" s="82" t="s">
        <v>42</v>
      </c>
      <c r="C174" s="83">
        <v>57918.473100000003</v>
      </c>
      <c r="D174" s="83">
        <v>4.0000000000000002E-4</v>
      </c>
      <c r="E174" s="56">
        <f t="shared" si="27"/>
        <v>14888.931555141999</v>
      </c>
      <c r="F174" s="1">
        <f t="shared" si="28"/>
        <v>14889</v>
      </c>
      <c r="G174" s="1">
        <f t="shared" si="29"/>
        <v>-1.8393175632809289E-2</v>
      </c>
      <c r="K174" s="1">
        <f t="shared" si="31"/>
        <v>-1.8393175632809289E-2</v>
      </c>
      <c r="O174" s="1">
        <f t="shared" ca="1" si="32"/>
        <v>-2.0966679522567755E-2</v>
      </c>
      <c r="Q174" s="101">
        <f t="shared" si="30"/>
        <v>42899.973100000003</v>
      </c>
    </row>
    <row r="175" spans="1:17">
      <c r="A175" s="81" t="s">
        <v>86</v>
      </c>
      <c r="B175" s="82" t="s">
        <v>42</v>
      </c>
      <c r="C175" s="83">
        <v>57918.4732</v>
      </c>
      <c r="D175" s="83">
        <v>4.0000000000000002E-4</v>
      </c>
      <c r="E175" s="56">
        <f t="shared" si="27"/>
        <v>14888.931927262929</v>
      </c>
      <c r="F175" s="1">
        <f t="shared" si="28"/>
        <v>14889</v>
      </c>
      <c r="G175" s="1">
        <f t="shared" si="29"/>
        <v>-1.8293175635335501E-2</v>
      </c>
      <c r="K175" s="1">
        <f t="shared" si="31"/>
        <v>-1.8293175635335501E-2</v>
      </c>
      <c r="O175" s="1">
        <f t="shared" ca="1" si="32"/>
        <v>-2.0966679522567755E-2</v>
      </c>
      <c r="Q175" s="101">
        <f t="shared" si="30"/>
        <v>42899.9732</v>
      </c>
    </row>
    <row r="176" spans="1:17">
      <c r="A176" s="81" t="s">
        <v>86</v>
      </c>
      <c r="B176" s="82" t="s">
        <v>42</v>
      </c>
      <c r="C176" s="83">
        <v>57918.474000000002</v>
      </c>
      <c r="D176" s="83">
        <v>2.9999999999999997E-4</v>
      </c>
      <c r="E176" s="56">
        <f t="shared" si="27"/>
        <v>14888.934904230453</v>
      </c>
      <c r="F176" s="1">
        <f t="shared" si="28"/>
        <v>14889</v>
      </c>
      <c r="G176" s="1">
        <f t="shared" si="29"/>
        <v>-1.7493175633717328E-2</v>
      </c>
      <c r="K176" s="1">
        <f t="shared" si="31"/>
        <v>-1.7493175633717328E-2</v>
      </c>
      <c r="O176" s="1">
        <f t="shared" ca="1" si="32"/>
        <v>-2.0966679522567755E-2</v>
      </c>
      <c r="Q176" s="101">
        <f t="shared" si="30"/>
        <v>42899.974000000002</v>
      </c>
    </row>
    <row r="177" spans="1:17">
      <c r="A177" s="81" t="s">
        <v>86</v>
      </c>
      <c r="B177" s="82" t="s">
        <v>42</v>
      </c>
      <c r="C177" s="83">
        <v>57918.606399999997</v>
      </c>
      <c r="D177" s="83">
        <v>2.9999999999999997E-4</v>
      </c>
      <c r="E177" s="56">
        <f t="shared" si="27"/>
        <v>14889.427592354637</v>
      </c>
      <c r="F177" s="1">
        <f t="shared" si="28"/>
        <v>14889.5</v>
      </c>
      <c r="G177" s="1">
        <f t="shared" si="29"/>
        <v>-1.945809483731864E-2</v>
      </c>
      <c r="K177" s="1">
        <f t="shared" si="31"/>
        <v>-1.945809483731864E-2</v>
      </c>
      <c r="O177" s="1">
        <f t="shared" ca="1" si="32"/>
        <v>-2.0967281347342277E-2</v>
      </c>
      <c r="Q177" s="101">
        <f t="shared" si="30"/>
        <v>42900.106399999997</v>
      </c>
    </row>
    <row r="178" spans="1:17">
      <c r="A178" s="81" t="s">
        <v>86</v>
      </c>
      <c r="B178" s="82" t="s">
        <v>42</v>
      </c>
      <c r="C178" s="83">
        <v>57918.606800000001</v>
      </c>
      <c r="D178" s="83">
        <v>4.0000000000000002E-4</v>
      </c>
      <c r="E178" s="56">
        <f t="shared" si="27"/>
        <v>14889.429080838414</v>
      </c>
      <c r="F178" s="1">
        <f t="shared" si="28"/>
        <v>14889.5</v>
      </c>
      <c r="G178" s="1">
        <f t="shared" si="29"/>
        <v>-1.9058094832871575E-2</v>
      </c>
      <c r="K178" s="1">
        <f t="shared" si="31"/>
        <v>-1.9058094832871575E-2</v>
      </c>
      <c r="O178" s="1">
        <f t="shared" ca="1" si="32"/>
        <v>-2.0967281347342277E-2</v>
      </c>
      <c r="Q178" s="101">
        <f t="shared" si="30"/>
        <v>42900.106800000001</v>
      </c>
    </row>
    <row r="179" spans="1:17">
      <c r="A179" s="81" t="s">
        <v>86</v>
      </c>
      <c r="B179" s="82" t="s">
        <v>42</v>
      </c>
      <c r="C179" s="83">
        <v>57918.607000000004</v>
      </c>
      <c r="D179" s="83">
        <v>5.9999999999999995E-4</v>
      </c>
      <c r="E179" s="56">
        <f t="shared" si="27"/>
        <v>14889.429825080302</v>
      </c>
      <c r="F179" s="1">
        <f t="shared" si="28"/>
        <v>14889.5</v>
      </c>
      <c r="G179" s="1">
        <f t="shared" si="29"/>
        <v>-1.8858094830648042E-2</v>
      </c>
      <c r="K179" s="1">
        <f t="shared" si="31"/>
        <v>-1.8858094830648042E-2</v>
      </c>
      <c r="O179" s="1">
        <f t="shared" ca="1" si="32"/>
        <v>-2.0967281347342277E-2</v>
      </c>
      <c r="Q179" s="101">
        <f t="shared" si="30"/>
        <v>42900.107000000004</v>
      </c>
    </row>
    <row r="180" spans="1:17">
      <c r="A180" s="81" t="s">
        <v>86</v>
      </c>
      <c r="B180" s="82" t="s">
        <v>42</v>
      </c>
      <c r="C180" s="83">
        <v>57918.607000000004</v>
      </c>
      <c r="D180" s="83">
        <v>4.0000000000000002E-4</v>
      </c>
      <c r="E180" s="56">
        <f t="shared" si="27"/>
        <v>14889.429825080302</v>
      </c>
      <c r="F180" s="1">
        <f t="shared" si="28"/>
        <v>14889.5</v>
      </c>
      <c r="G180" s="1">
        <f t="shared" si="29"/>
        <v>-1.8858094830648042E-2</v>
      </c>
      <c r="K180" s="1">
        <f t="shared" si="31"/>
        <v>-1.8858094830648042E-2</v>
      </c>
      <c r="O180" s="1">
        <f t="shared" ca="1" si="32"/>
        <v>-2.0967281347342277E-2</v>
      </c>
      <c r="Q180" s="101">
        <f t="shared" si="30"/>
        <v>42900.107000000004</v>
      </c>
    </row>
    <row r="181" spans="1:17">
      <c r="A181" s="81" t="s">
        <v>87</v>
      </c>
      <c r="B181" s="84" t="s">
        <v>42</v>
      </c>
      <c r="C181" s="81">
        <v>58173.223300000187</v>
      </c>
      <c r="D181" s="81" t="s">
        <v>15</v>
      </c>
      <c r="E181" s="56">
        <f t="shared" ref="E181:E188" si="33">+(C181-C$7)/C$8</f>
        <v>15836.910393350185</v>
      </c>
      <c r="F181" s="1">
        <f t="shared" ref="F181:F212" si="34">ROUND(2*E181,0)/2</f>
        <v>15837</v>
      </c>
      <c r="G181" s="1">
        <f t="shared" ref="G181:G188" si="35">C181-($C$7+$C$8*$F181)</f>
        <v>-2.407998052512994E-2</v>
      </c>
      <c r="K181" s="1">
        <f t="shared" si="31"/>
        <v>-2.407998052512994E-2</v>
      </c>
      <c r="O181" s="1">
        <f t="shared" ca="1" si="32"/>
        <v>-2.2107739295053504E-2</v>
      </c>
      <c r="Q181" s="101">
        <f t="shared" ref="Q181:Q188" si="36">+C181-15018.5</f>
        <v>43154.723300000187</v>
      </c>
    </row>
    <row r="182" spans="1:17">
      <c r="A182" s="85" t="s">
        <v>88</v>
      </c>
      <c r="B182" s="56"/>
      <c r="C182" s="86">
        <v>58236.911</v>
      </c>
      <c r="D182" s="77">
        <v>2.9999999999999997E-4</v>
      </c>
      <c r="E182" s="56">
        <f t="shared" si="33"/>
        <v>16073.905661082774</v>
      </c>
      <c r="F182" s="1">
        <f t="shared" si="34"/>
        <v>16074</v>
      </c>
      <c r="G182" s="1">
        <f t="shared" si="35"/>
        <v>-2.5351681979373097E-2</v>
      </c>
      <c r="K182" s="1">
        <f t="shared" si="31"/>
        <v>-2.5351681979373097E-2</v>
      </c>
      <c r="O182" s="1">
        <f t="shared" ca="1" si="32"/>
        <v>-2.2393004238174939E-2</v>
      </c>
      <c r="Q182" s="101">
        <f t="shared" si="36"/>
        <v>43218.411</v>
      </c>
    </row>
    <row r="183" spans="1:17">
      <c r="A183" s="87" t="s">
        <v>89</v>
      </c>
      <c r="B183" s="51" t="s">
        <v>44</v>
      </c>
      <c r="C183" s="88">
        <v>58582.092400000001</v>
      </c>
      <c r="D183" s="88" t="s">
        <v>90</v>
      </c>
      <c r="E183" s="56">
        <f t="shared" si="33"/>
        <v>17358.397930540617</v>
      </c>
      <c r="F183" s="1">
        <f t="shared" si="34"/>
        <v>17358.5</v>
      </c>
      <c r="G183" s="1">
        <f t="shared" si="35"/>
        <v>-2.7429109322838485E-2</v>
      </c>
      <c r="K183" s="1">
        <f t="shared" si="31"/>
        <v>-2.7429109322838485E-2</v>
      </c>
      <c r="O183" s="1">
        <f t="shared" ca="1" si="32"/>
        <v>-2.3939092083911165E-2</v>
      </c>
      <c r="Q183" s="101">
        <f t="shared" si="36"/>
        <v>43563.592400000001</v>
      </c>
    </row>
    <row r="184" spans="1:17">
      <c r="A184" s="103" t="s">
        <v>474</v>
      </c>
      <c r="B184" s="104" t="s">
        <v>42</v>
      </c>
      <c r="C184" s="105">
        <v>59364.496500000001</v>
      </c>
      <c r="D184" s="106">
        <v>8.9999999999999998E-4</v>
      </c>
      <c r="E184" s="56">
        <f t="shared" si="33"/>
        <v>20269.887419957249</v>
      </c>
      <c r="F184" s="1">
        <f t="shared" si="34"/>
        <v>20270</v>
      </c>
      <c r="G184" s="1">
        <f t="shared" si="35"/>
        <v>-3.0253616692789365E-2</v>
      </c>
      <c r="K184" s="1">
        <f t="shared" si="31"/>
        <v>-3.0253616692789365E-2</v>
      </c>
      <c r="O184" s="1">
        <f t="shared" ca="1" si="32"/>
        <v>-2.7443517745928306E-2</v>
      </c>
      <c r="Q184" s="101">
        <f t="shared" si="36"/>
        <v>44345.996500000001</v>
      </c>
    </row>
    <row r="185" spans="1:17">
      <c r="A185" s="103" t="s">
        <v>475</v>
      </c>
      <c r="B185" s="104" t="s">
        <v>42</v>
      </c>
      <c r="C185" s="107">
        <v>59460.432800000002</v>
      </c>
      <c r="D185" s="106">
        <v>3.5000000000000001E-3</v>
      </c>
      <c r="E185" s="56">
        <f t="shared" si="33"/>
        <v>20626.886481060741</v>
      </c>
      <c r="F185" s="1">
        <f t="shared" si="34"/>
        <v>20627</v>
      </c>
      <c r="G185" s="1">
        <f t="shared" si="35"/>
        <v>-3.0505926202749833E-2</v>
      </c>
      <c r="K185" s="1">
        <f t="shared" si="31"/>
        <v>-3.0505926202749833E-2</v>
      </c>
      <c r="O185" s="1">
        <f t="shared" ca="1" si="32"/>
        <v>-2.7873220634934012E-2</v>
      </c>
      <c r="Q185" s="101">
        <f t="shared" si="36"/>
        <v>44441.932800000002</v>
      </c>
    </row>
    <row r="186" spans="1:17">
      <c r="A186" s="103" t="s">
        <v>474</v>
      </c>
      <c r="B186" s="104" t="s">
        <v>44</v>
      </c>
      <c r="C186" s="105">
        <v>59482.333299999998</v>
      </c>
      <c r="D186" s="106">
        <v>2.8E-3</v>
      </c>
      <c r="E186" s="56">
        <f t="shared" si="33"/>
        <v>20708.382827466594</v>
      </c>
      <c r="F186" s="1">
        <f t="shared" si="34"/>
        <v>20708.5</v>
      </c>
      <c r="G186" s="1">
        <f t="shared" si="35"/>
        <v>-3.1487755964917596E-2</v>
      </c>
      <c r="K186" s="1">
        <f t="shared" si="31"/>
        <v>-3.1487755964917596E-2</v>
      </c>
      <c r="O186" s="1">
        <f t="shared" ca="1" si="32"/>
        <v>-2.7971318073180415E-2</v>
      </c>
      <c r="Q186" s="101">
        <f t="shared" si="36"/>
        <v>44463.833299999998</v>
      </c>
    </row>
    <row r="187" spans="1:17">
      <c r="A187" s="103" t="s">
        <v>474</v>
      </c>
      <c r="B187" s="104" t="s">
        <v>44</v>
      </c>
      <c r="C187" s="105">
        <v>59489.321000000004</v>
      </c>
      <c r="D187" s="106">
        <v>2.8E-3</v>
      </c>
      <c r="E187" s="56">
        <f t="shared" si="33"/>
        <v>20734.38552237222</v>
      </c>
      <c r="F187" s="1">
        <f t="shared" si="34"/>
        <v>20734.5</v>
      </c>
      <c r="G187" s="1">
        <f t="shared" si="35"/>
        <v>-3.0763554415898398E-2</v>
      </c>
      <c r="K187" s="1">
        <f t="shared" si="31"/>
        <v>-3.0763554415898398E-2</v>
      </c>
      <c r="O187" s="1">
        <f t="shared" ca="1" si="32"/>
        <v>-2.8002612961455342E-2</v>
      </c>
      <c r="Q187" s="101">
        <f t="shared" si="36"/>
        <v>44470.821000000004</v>
      </c>
    </row>
    <row r="188" spans="1:17">
      <c r="A188" s="103" t="s">
        <v>475</v>
      </c>
      <c r="B188" s="104" t="s">
        <v>42</v>
      </c>
      <c r="C188" s="107">
        <v>59497.2477</v>
      </c>
      <c r="D188" s="106">
        <v>3.5000000000000001E-3</v>
      </c>
      <c r="E188" s="56">
        <f t="shared" si="33"/>
        <v>20763.88243290189</v>
      </c>
      <c r="F188" s="1">
        <f t="shared" si="34"/>
        <v>20764</v>
      </c>
      <c r="G188" s="1">
        <f t="shared" si="35"/>
        <v>-3.1593787272868212E-2</v>
      </c>
      <c r="K188" s="1">
        <f t="shared" si="31"/>
        <v>-3.1593787272868212E-2</v>
      </c>
      <c r="O188" s="1">
        <f t="shared" ca="1" si="32"/>
        <v>-2.8038120623151891E-2</v>
      </c>
      <c r="Q188" s="101">
        <f t="shared" si="36"/>
        <v>44478.7477</v>
      </c>
    </row>
    <row r="189" spans="1:17">
      <c r="C189" s="39"/>
      <c r="D189" s="39"/>
    </row>
    <row r="190" spans="1:17">
      <c r="C190" s="39"/>
      <c r="D190" s="39"/>
    </row>
  </sheetData>
  <sheetProtection selectLockedCells="1" selectUnlockedCells="1"/>
  <sortState xmlns:xlrd2="http://schemas.microsoft.com/office/spreadsheetml/2017/richdata2" ref="A21:V188">
    <sortCondition ref="C21:C18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0"/>
  <sheetViews>
    <sheetView workbookViewId="0">
      <selection activeCell="A21" sqref="A21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5.5703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>
      <c r="A1" s="2" t="s">
        <v>0</v>
      </c>
      <c r="B1" s="3"/>
      <c r="C1" s="3"/>
      <c r="D1" s="3"/>
      <c r="E1" s="3"/>
      <c r="F1" s="3"/>
    </row>
    <row r="2" spans="1:7">
      <c r="A2" s="3" t="s">
        <v>1</v>
      </c>
      <c r="B2" s="3"/>
      <c r="C2" s="3" t="s">
        <v>2</v>
      </c>
      <c r="D2" s="3"/>
      <c r="E2" s="3"/>
      <c r="F2" s="3"/>
    </row>
    <row r="4" spans="1:7">
      <c r="A4" s="4" t="s">
        <v>3</v>
      </c>
      <c r="C4" s="5" t="s">
        <v>4</v>
      </c>
      <c r="D4" s="6" t="s">
        <v>4</v>
      </c>
    </row>
    <row r="6" spans="1:7">
      <c r="A6" s="4" t="s">
        <v>5</v>
      </c>
    </row>
    <row r="7" spans="1:7">
      <c r="A7" s="3" t="s">
        <v>6</v>
      </c>
      <c r="B7" s="3"/>
      <c r="C7" s="3">
        <v>51241.36</v>
      </c>
    </row>
    <row r="8" spans="1:7">
      <c r="A8" s="3" t="s">
        <v>7</v>
      </c>
      <c r="B8" s="3"/>
      <c r="C8" s="3">
        <v>0.26872000000000001</v>
      </c>
    </row>
    <row r="9" spans="1:7">
      <c r="A9" s="7" t="s">
        <v>8</v>
      </c>
      <c r="B9"/>
      <c r="C9" s="8">
        <v>8</v>
      </c>
      <c r="D9" t="s">
        <v>9</v>
      </c>
      <c r="E9"/>
    </row>
    <row r="10" spans="1:7">
      <c r="A10"/>
      <c r="B10"/>
      <c r="C10" s="9" t="s">
        <v>10</v>
      </c>
      <c r="D10" s="9" t="s">
        <v>11</v>
      </c>
      <c r="E10"/>
    </row>
    <row r="11" spans="1:7">
      <c r="A11" t="s">
        <v>12</v>
      </c>
      <c r="B11"/>
      <c r="C11" s="10">
        <f ca="1">INTERCEPT(INDIRECT($G$11):G975,INDIRECT($F$11):F975)</f>
        <v>1.6240390298997917E-3</v>
      </c>
      <c r="D11" s="11"/>
      <c r="E11"/>
      <c r="F11" s="12" t="str">
        <f>"F"&amp;E19</f>
        <v>F21</v>
      </c>
      <c r="G11" s="13" t="str">
        <f>"G"&amp;E19</f>
        <v>G21</v>
      </c>
    </row>
    <row r="12" spans="1:7">
      <c r="A12" t="s">
        <v>13</v>
      </c>
      <c r="B12"/>
      <c r="C12" s="10">
        <f ca="1">SLOPE(INDIRECT($G$11):G975,INDIRECT($F$11):F975)</f>
        <v>9.6988963096610275E-6</v>
      </c>
      <c r="D12" s="11"/>
      <c r="E12"/>
    </row>
    <row r="13" spans="1:7">
      <c r="A13" t="s">
        <v>14</v>
      </c>
      <c r="B13"/>
      <c r="C13" s="11" t="s">
        <v>15</v>
      </c>
      <c r="D13" s="11"/>
      <c r="E13"/>
    </row>
    <row r="14" spans="1:7">
      <c r="A14"/>
      <c r="B14"/>
      <c r="C14"/>
      <c r="D14"/>
      <c r="E14"/>
    </row>
    <row r="15" spans="1:7">
      <c r="A15" s="14" t="s">
        <v>16</v>
      </c>
      <c r="B15"/>
      <c r="C15" s="15">
        <f ca="1">(C7+C11)+(C8+C12)*INT(MAX(F21:F3516))</f>
        <v>54684.326526298551</v>
      </c>
      <c r="D15" s="16" t="s">
        <v>17</v>
      </c>
      <c r="E15" s="10">
        <f ca="1">TODAY()+15018.5-B9/24</f>
        <v>60374.5</v>
      </c>
    </row>
    <row r="16" spans="1:7">
      <c r="A16" s="14" t="s">
        <v>18</v>
      </c>
      <c r="B16"/>
      <c r="C16" s="15">
        <f ca="1">+C8+C12</f>
        <v>0.26872969889630965</v>
      </c>
      <c r="D16" s="16" t="s">
        <v>19</v>
      </c>
      <c r="E16" s="10">
        <f ca="1">ROUND(2*(E15-C15)/C16,0)/2+1</f>
        <v>21175.5</v>
      </c>
    </row>
    <row r="17" spans="1:17">
      <c r="A17" s="16" t="s">
        <v>20</v>
      </c>
      <c r="B17"/>
      <c r="C17">
        <f>COUNT(C21:C2174)</f>
        <v>25</v>
      </c>
      <c r="D17" s="16" t="s">
        <v>21</v>
      </c>
      <c r="E17" s="17">
        <f ca="1">+C15+C16*E16-15018.5-C9/24</f>
        <v>45355.978931944024</v>
      </c>
    </row>
    <row r="18" spans="1:17">
      <c r="A18" s="14" t="s">
        <v>22</v>
      </c>
      <c r="B18"/>
      <c r="C18" s="18">
        <f ca="1">+C15</f>
        <v>54684.326526298551</v>
      </c>
      <c r="D18" s="19">
        <f ca="1">+C16</f>
        <v>0.26872969889630965</v>
      </c>
      <c r="E18" s="20" t="s">
        <v>23</v>
      </c>
    </row>
    <row r="19" spans="1:17">
      <c r="A19" s="16" t="s">
        <v>24</v>
      </c>
      <c r="E19" s="21">
        <v>21</v>
      </c>
    </row>
    <row r="20" spans="1:17">
      <c r="A20" s="9" t="s">
        <v>25</v>
      </c>
      <c r="B20" s="9" t="s">
        <v>26</v>
      </c>
      <c r="C20" s="9" t="s">
        <v>27</v>
      </c>
      <c r="D20" s="9" t="s">
        <v>28</v>
      </c>
      <c r="E20" s="9" t="s">
        <v>29</v>
      </c>
      <c r="F20" s="9" t="s">
        <v>30</v>
      </c>
      <c r="G20" s="9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9" t="s">
        <v>41</v>
      </c>
    </row>
    <row r="21" spans="1:17">
      <c r="A21" s="23" t="s">
        <v>32</v>
      </c>
      <c r="B21" s="24" t="s">
        <v>42</v>
      </c>
      <c r="C21" s="25">
        <v>51247.809794000001</v>
      </c>
      <c r="D21" s="25"/>
      <c r="E21" s="1">
        <f t="shared" ref="E21:E43" si="0">+(C21-C$7)/C$8</f>
        <v>24.001912771658642</v>
      </c>
      <c r="F21" s="1">
        <f t="shared" ref="F21:F40" si="1">ROUND(2*E21,0)/2</f>
        <v>24</v>
      </c>
      <c r="G21" s="1">
        <f t="shared" ref="G21:G43" si="2">C21-($C$7+$C$8*$F21)</f>
        <v>5.1399999938439578E-4</v>
      </c>
      <c r="H21" s="1">
        <f>+G21</f>
        <v>5.1399999938439578E-4</v>
      </c>
      <c r="O21" s="1">
        <f t="shared" ref="O21:O43" ca="1" si="3">+C$11+C$12*$F21</f>
        <v>1.8568125413316564E-3</v>
      </c>
      <c r="Q21" s="26">
        <f t="shared" ref="Q21:Q43" si="4">+C21-15018.5</f>
        <v>36229.309794000001</v>
      </c>
    </row>
    <row r="22" spans="1:17">
      <c r="A22" s="27" t="s">
        <v>43</v>
      </c>
      <c r="B22" s="28" t="s">
        <v>42</v>
      </c>
      <c r="C22" s="29">
        <v>51247.812100000003</v>
      </c>
      <c r="D22" s="30">
        <v>1E-4</v>
      </c>
      <c r="E22" s="1">
        <f t="shared" si="0"/>
        <v>24.010494194709164</v>
      </c>
      <c r="F22" s="1">
        <f t="shared" si="1"/>
        <v>24</v>
      </c>
      <c r="G22" s="1">
        <f t="shared" si="2"/>
        <v>2.8200000015203841E-3</v>
      </c>
      <c r="J22" s="1">
        <f>+G22</f>
        <v>2.8200000015203841E-3</v>
      </c>
      <c r="O22" s="1">
        <f t="shared" ca="1" si="3"/>
        <v>1.8568125413316564E-3</v>
      </c>
      <c r="Q22" s="26">
        <f t="shared" si="4"/>
        <v>36229.312100000003</v>
      </c>
    </row>
    <row r="23" spans="1:17">
      <c r="A23" s="27" t="s">
        <v>32</v>
      </c>
      <c r="B23" s="31" t="s">
        <v>42</v>
      </c>
      <c r="C23" s="32">
        <v>51280.864029999997</v>
      </c>
      <c r="D23" s="32"/>
      <c r="E23" s="1">
        <f t="shared" si="0"/>
        <v>147.00814974693517</v>
      </c>
      <c r="F23" s="1">
        <f t="shared" si="1"/>
        <v>147</v>
      </c>
      <c r="G23" s="1">
        <f t="shared" si="2"/>
        <v>2.1899999992456287E-3</v>
      </c>
      <c r="H23" s="1">
        <f>+G23</f>
        <v>2.1899999992456287E-3</v>
      </c>
      <c r="O23" s="1">
        <f t="shared" ca="1" si="3"/>
        <v>3.0497767874199627E-3</v>
      </c>
      <c r="Q23" s="26">
        <f t="shared" si="4"/>
        <v>36262.364029999997</v>
      </c>
    </row>
    <row r="24" spans="1:17">
      <c r="A24" s="33" t="s">
        <v>32</v>
      </c>
      <c r="B24" s="31" t="s">
        <v>44</v>
      </c>
      <c r="C24" s="32">
        <v>51287.718774000001</v>
      </c>
      <c r="D24" s="32"/>
      <c r="E24" s="1">
        <f t="shared" si="0"/>
        <v>172.51702143495186</v>
      </c>
      <c r="F24" s="1">
        <f t="shared" si="1"/>
        <v>172.5</v>
      </c>
      <c r="G24" s="1">
        <f t="shared" si="2"/>
        <v>4.5739999986835755E-3</v>
      </c>
      <c r="H24" s="1">
        <f>+G24</f>
        <v>4.5739999986835755E-3</v>
      </c>
      <c r="O24" s="1">
        <f t="shared" ca="1" si="3"/>
        <v>3.2970986433163187E-3</v>
      </c>
      <c r="Q24" s="26">
        <f t="shared" si="4"/>
        <v>36269.218774000001</v>
      </c>
    </row>
    <row r="25" spans="1:17">
      <c r="A25" s="33" t="s">
        <v>43</v>
      </c>
      <c r="B25" s="28" t="s">
        <v>44</v>
      </c>
      <c r="C25" s="29">
        <v>51287.7189</v>
      </c>
      <c r="D25" s="30">
        <v>6.9999999999999999E-4</v>
      </c>
      <c r="E25" s="1">
        <f t="shared" si="0"/>
        <v>172.5174903244986</v>
      </c>
      <c r="F25" s="1">
        <f t="shared" si="1"/>
        <v>172.5</v>
      </c>
      <c r="G25" s="1">
        <f t="shared" si="2"/>
        <v>4.6999999976833351E-3</v>
      </c>
      <c r="J25" s="1">
        <f>+G25</f>
        <v>4.6999999976833351E-3</v>
      </c>
      <c r="O25" s="1">
        <f t="shared" ca="1" si="3"/>
        <v>3.2970986433163187E-3</v>
      </c>
      <c r="Q25" s="26">
        <f t="shared" si="4"/>
        <v>36269.2189</v>
      </c>
    </row>
    <row r="26" spans="1:17">
      <c r="A26" s="34" t="s">
        <v>45</v>
      </c>
      <c r="B26" s="35"/>
      <c r="C26" s="36">
        <v>52019.871500000001</v>
      </c>
      <c r="D26" s="36">
        <v>1E-4</v>
      </c>
      <c r="E26" s="1">
        <f t="shared" si="0"/>
        <v>2897.110375111642</v>
      </c>
      <c r="F26" s="1">
        <f t="shared" si="1"/>
        <v>2897</v>
      </c>
      <c r="G26" s="1">
        <f t="shared" si="2"/>
        <v>2.9660000000149012E-2</v>
      </c>
      <c r="I26" s="1">
        <f>+G26</f>
        <v>2.9660000000149012E-2</v>
      </c>
      <c r="O26" s="1">
        <f t="shared" ca="1" si="3"/>
        <v>2.9721741638987789E-2</v>
      </c>
      <c r="Q26" s="26">
        <f t="shared" si="4"/>
        <v>37001.371500000001</v>
      </c>
    </row>
    <row r="27" spans="1:17">
      <c r="A27" s="34" t="s">
        <v>45</v>
      </c>
      <c r="B27" s="35"/>
      <c r="C27" s="36">
        <v>52038.816899999998</v>
      </c>
      <c r="D27" s="36">
        <v>2.9999999999999997E-4</v>
      </c>
      <c r="E27" s="1">
        <f t="shared" si="0"/>
        <v>2967.612756772839</v>
      </c>
      <c r="F27" s="1">
        <f t="shared" si="1"/>
        <v>2967.5</v>
      </c>
      <c r="G27" s="1">
        <f t="shared" si="2"/>
        <v>3.0299999998533167E-2</v>
      </c>
      <c r="I27" s="1">
        <f>+G27</f>
        <v>3.0299999998533167E-2</v>
      </c>
      <c r="O27" s="1">
        <f t="shared" ca="1" si="3"/>
        <v>3.0405513828818891E-2</v>
      </c>
      <c r="Q27" s="26">
        <f t="shared" si="4"/>
        <v>37020.316899999998</v>
      </c>
    </row>
    <row r="28" spans="1:17">
      <c r="A28" s="3" t="s">
        <v>43</v>
      </c>
      <c r="B28" s="37" t="s">
        <v>44</v>
      </c>
      <c r="C28" s="38">
        <v>52359.410300000003</v>
      </c>
      <c r="D28" s="39">
        <v>1.1000000000000001E-3</v>
      </c>
      <c r="E28" s="1">
        <f t="shared" si="0"/>
        <v>4160.6516076213256</v>
      </c>
      <c r="F28" s="1">
        <f t="shared" si="1"/>
        <v>4160.5</v>
      </c>
      <c r="G28" s="1">
        <f t="shared" si="2"/>
        <v>4.0740000004007015E-2</v>
      </c>
      <c r="J28" s="1">
        <f t="shared" ref="J28:J43" si="5">+G28</f>
        <v>4.0740000004007015E-2</v>
      </c>
      <c r="O28" s="1">
        <f t="shared" ca="1" si="3"/>
        <v>4.1976297126244497E-2</v>
      </c>
      <c r="Q28" s="26">
        <f t="shared" si="4"/>
        <v>37340.910300000003</v>
      </c>
    </row>
    <row r="29" spans="1:17">
      <c r="A29" s="3" t="s">
        <v>43</v>
      </c>
      <c r="B29" s="37" t="s">
        <v>44</v>
      </c>
      <c r="C29" s="38">
        <v>52360.487099999998</v>
      </c>
      <c r="D29" s="39">
        <v>6.9999999999999999E-4</v>
      </c>
      <c r="E29" s="1">
        <f t="shared" si="0"/>
        <v>4164.6587526049334</v>
      </c>
      <c r="F29" s="1">
        <f t="shared" si="1"/>
        <v>4164.5</v>
      </c>
      <c r="G29" s="1">
        <f t="shared" si="2"/>
        <v>4.2659999999159481E-2</v>
      </c>
      <c r="J29" s="1">
        <f t="shared" si="5"/>
        <v>4.2659999999159481E-2</v>
      </c>
      <c r="O29" s="1">
        <f t="shared" ca="1" si="3"/>
        <v>4.201509271148314E-2</v>
      </c>
      <c r="Q29" s="26">
        <f t="shared" si="4"/>
        <v>37341.987099999998</v>
      </c>
    </row>
    <row r="30" spans="1:17">
      <c r="A30" s="3" t="s">
        <v>43</v>
      </c>
      <c r="B30" s="37" t="s">
        <v>42</v>
      </c>
      <c r="C30" s="38">
        <v>52360.619100000004</v>
      </c>
      <c r="D30" s="39">
        <v>1.1000000000000001E-3</v>
      </c>
      <c r="E30" s="1">
        <f t="shared" si="0"/>
        <v>4165.1499702292458</v>
      </c>
      <c r="F30" s="1">
        <f t="shared" si="1"/>
        <v>4165</v>
      </c>
      <c r="G30" s="1">
        <f t="shared" si="2"/>
        <v>4.0300000000570435E-2</v>
      </c>
      <c r="J30" s="1">
        <f t="shared" si="5"/>
        <v>4.0300000000570435E-2</v>
      </c>
      <c r="O30" s="1">
        <f t="shared" ca="1" si="3"/>
        <v>4.2019942159637974E-2</v>
      </c>
      <c r="Q30" s="26">
        <f t="shared" si="4"/>
        <v>37342.119100000004</v>
      </c>
    </row>
    <row r="31" spans="1:17">
      <c r="A31" s="3" t="s">
        <v>43</v>
      </c>
      <c r="B31" s="37" t="s">
        <v>42</v>
      </c>
      <c r="C31" s="38">
        <v>52365.456899999997</v>
      </c>
      <c r="D31" s="39">
        <v>8.0000000000000004E-4</v>
      </c>
      <c r="E31" s="1">
        <f t="shared" si="0"/>
        <v>4183.153096159559</v>
      </c>
      <c r="F31" s="1">
        <f t="shared" si="1"/>
        <v>4183</v>
      </c>
      <c r="G31" s="1">
        <f t="shared" si="2"/>
        <v>4.1139999993902165E-2</v>
      </c>
      <c r="J31" s="1">
        <f t="shared" si="5"/>
        <v>4.1139999993902165E-2</v>
      </c>
      <c r="O31" s="1">
        <f t="shared" ca="1" si="3"/>
        <v>4.219452229321187E-2</v>
      </c>
      <c r="Q31" s="26">
        <f t="shared" si="4"/>
        <v>37346.956899999997</v>
      </c>
    </row>
    <row r="32" spans="1:17">
      <c r="A32" s="3" t="s">
        <v>43</v>
      </c>
      <c r="B32" s="37" t="s">
        <v>44</v>
      </c>
      <c r="C32" s="38">
        <v>52365.591099999998</v>
      </c>
      <c r="D32" s="39">
        <v>5.0000000000000001E-4</v>
      </c>
      <c r="E32" s="1">
        <f t="shared" si="0"/>
        <v>4183.6525007442588</v>
      </c>
      <c r="F32" s="1">
        <f t="shared" si="1"/>
        <v>4183.5</v>
      </c>
      <c r="G32" s="1">
        <f t="shared" si="2"/>
        <v>4.0979999997944105E-2</v>
      </c>
      <c r="J32" s="1">
        <f t="shared" si="5"/>
        <v>4.0979999997944105E-2</v>
      </c>
      <c r="O32" s="1">
        <f t="shared" ca="1" si="3"/>
        <v>4.2199371741366704E-2</v>
      </c>
      <c r="Q32" s="26">
        <f t="shared" si="4"/>
        <v>37347.091099999998</v>
      </c>
    </row>
    <row r="33" spans="1:17">
      <c r="A33" s="3" t="s">
        <v>43</v>
      </c>
      <c r="B33" s="37" t="s">
        <v>42</v>
      </c>
      <c r="C33" s="38">
        <v>52368.414199999999</v>
      </c>
      <c r="D33" s="39">
        <v>1.8E-3</v>
      </c>
      <c r="E33" s="1">
        <f t="shared" si="0"/>
        <v>4194.1582316165477</v>
      </c>
      <c r="F33" s="1">
        <f t="shared" si="1"/>
        <v>4194</v>
      </c>
      <c r="G33" s="1">
        <f t="shared" si="2"/>
        <v>4.2519999995420221E-2</v>
      </c>
      <c r="J33" s="1">
        <f t="shared" si="5"/>
        <v>4.2519999995420221E-2</v>
      </c>
      <c r="O33" s="1">
        <f t="shared" ca="1" si="3"/>
        <v>4.2301210152618139E-2</v>
      </c>
      <c r="Q33" s="26">
        <f t="shared" si="4"/>
        <v>37349.914199999999</v>
      </c>
    </row>
    <row r="34" spans="1:17">
      <c r="A34" s="3" t="s">
        <v>43</v>
      </c>
      <c r="B34" s="37" t="s">
        <v>44</v>
      </c>
      <c r="C34" s="38">
        <v>52368.547100000003</v>
      </c>
      <c r="D34" s="39">
        <v>2.9999999999999997E-4</v>
      </c>
      <c r="E34" s="1">
        <f t="shared" si="0"/>
        <v>4194.6527984519307</v>
      </c>
      <c r="F34" s="1">
        <f t="shared" si="1"/>
        <v>4194.5</v>
      </c>
      <c r="G34" s="1">
        <f t="shared" si="2"/>
        <v>4.1060000003199093E-2</v>
      </c>
      <c r="J34" s="1">
        <f t="shared" si="5"/>
        <v>4.1060000003199093E-2</v>
      </c>
      <c r="O34" s="1">
        <f t="shared" ca="1" si="3"/>
        <v>4.2306059600772973E-2</v>
      </c>
      <c r="Q34" s="26">
        <f t="shared" si="4"/>
        <v>37350.047100000003</v>
      </c>
    </row>
    <row r="35" spans="1:17">
      <c r="A35" s="3" t="s">
        <v>43</v>
      </c>
      <c r="B35" s="37" t="s">
        <v>44</v>
      </c>
      <c r="C35" s="38">
        <v>52395.422299999998</v>
      </c>
      <c r="D35" s="39">
        <v>1.6999999999999999E-3</v>
      </c>
      <c r="E35" s="1">
        <f t="shared" si="0"/>
        <v>4294.6647067579552</v>
      </c>
      <c r="F35" s="1">
        <f t="shared" si="1"/>
        <v>4294.5</v>
      </c>
      <c r="G35" s="1">
        <f t="shared" si="2"/>
        <v>4.425999999511987E-2</v>
      </c>
      <c r="J35" s="1">
        <f t="shared" si="5"/>
        <v>4.425999999511987E-2</v>
      </c>
      <c r="O35" s="1">
        <f t="shared" ca="1" si="3"/>
        <v>4.3275949231739073E-2</v>
      </c>
      <c r="Q35" s="26">
        <f t="shared" si="4"/>
        <v>37376.922299999998</v>
      </c>
    </row>
    <row r="36" spans="1:17">
      <c r="A36" s="3" t="s">
        <v>43</v>
      </c>
      <c r="B36" s="37" t="s">
        <v>42</v>
      </c>
      <c r="C36" s="38">
        <v>52395.553999999996</v>
      </c>
      <c r="D36" s="39">
        <v>2.9999999999999997E-4</v>
      </c>
      <c r="E36" s="1">
        <f t="shared" si="0"/>
        <v>4295.1548079785498</v>
      </c>
      <c r="F36" s="1">
        <f t="shared" si="1"/>
        <v>4295</v>
      </c>
      <c r="G36" s="1">
        <f t="shared" si="2"/>
        <v>4.1599999996833503E-2</v>
      </c>
      <c r="J36" s="1">
        <f t="shared" si="5"/>
        <v>4.1599999996833503E-2</v>
      </c>
      <c r="O36" s="1">
        <f t="shared" ca="1" si="3"/>
        <v>4.3280798679893907E-2</v>
      </c>
      <c r="Q36" s="26">
        <f t="shared" si="4"/>
        <v>37377.053999999996</v>
      </c>
    </row>
    <row r="37" spans="1:17">
      <c r="A37" s="3" t="s">
        <v>43</v>
      </c>
      <c r="B37" s="37" t="s">
        <v>44</v>
      </c>
      <c r="C37" s="38">
        <v>52409.397199999999</v>
      </c>
      <c r="D37" s="39">
        <v>6.9999999999999999E-4</v>
      </c>
      <c r="E37" s="1">
        <f t="shared" si="0"/>
        <v>4346.6701399225913</v>
      </c>
      <c r="F37" s="1">
        <f t="shared" si="1"/>
        <v>4346.5</v>
      </c>
      <c r="G37" s="1">
        <f t="shared" si="2"/>
        <v>4.5720000001892913E-2</v>
      </c>
      <c r="J37" s="1">
        <f t="shared" si="5"/>
        <v>4.5720000001892913E-2</v>
      </c>
      <c r="O37" s="1">
        <f t="shared" ca="1" si="3"/>
        <v>4.3780291839841445E-2</v>
      </c>
      <c r="Q37" s="26">
        <f t="shared" si="4"/>
        <v>37390.897199999999</v>
      </c>
    </row>
    <row r="38" spans="1:17">
      <c r="A38" s="40" t="s">
        <v>43</v>
      </c>
      <c r="B38" s="37" t="s">
        <v>42</v>
      </c>
      <c r="C38" s="38">
        <v>52409.528200000001</v>
      </c>
      <c r="D38" s="39">
        <v>5.9999999999999995E-4</v>
      </c>
      <c r="E38" s="1">
        <f t="shared" si="0"/>
        <v>4347.1576362012502</v>
      </c>
      <c r="F38" s="1">
        <f t="shared" si="1"/>
        <v>4347</v>
      </c>
      <c r="G38" s="1">
        <f t="shared" si="2"/>
        <v>4.2359999999462161E-2</v>
      </c>
      <c r="J38" s="1">
        <f t="shared" si="5"/>
        <v>4.2359999999462161E-2</v>
      </c>
      <c r="O38" s="1">
        <f t="shared" ca="1" si="3"/>
        <v>4.3785141287996279E-2</v>
      </c>
      <c r="Q38" s="26">
        <f t="shared" si="4"/>
        <v>37391.028200000001</v>
      </c>
    </row>
    <row r="39" spans="1:17">
      <c r="A39" s="23" t="s">
        <v>43</v>
      </c>
      <c r="B39" s="41" t="s">
        <v>44</v>
      </c>
      <c r="C39" s="42">
        <v>52415.576200000003</v>
      </c>
      <c r="D39" s="43">
        <v>2.0000000000000001E-4</v>
      </c>
      <c r="E39" s="1">
        <f t="shared" si="0"/>
        <v>4369.6643346234096</v>
      </c>
      <c r="F39" s="1">
        <f t="shared" si="1"/>
        <v>4369.5</v>
      </c>
      <c r="G39" s="1">
        <f t="shared" si="2"/>
        <v>4.416000000492204E-2</v>
      </c>
      <c r="J39" s="1">
        <f t="shared" si="5"/>
        <v>4.416000000492204E-2</v>
      </c>
      <c r="O39" s="1">
        <f t="shared" ca="1" si="3"/>
        <v>4.4003366454963652E-2</v>
      </c>
      <c r="Q39" s="26">
        <f t="shared" si="4"/>
        <v>37397.076200000003</v>
      </c>
    </row>
    <row r="40" spans="1:17">
      <c r="A40" s="44" t="s">
        <v>46</v>
      </c>
      <c r="B40" s="45" t="s">
        <v>42</v>
      </c>
      <c r="C40" s="30">
        <v>52763.450900000003</v>
      </c>
      <c r="D40" s="30">
        <v>2.0000000000000001E-4</v>
      </c>
      <c r="E40" s="1">
        <f t="shared" si="0"/>
        <v>5664.2263322417493</v>
      </c>
      <c r="F40" s="1">
        <f t="shared" si="1"/>
        <v>5664</v>
      </c>
      <c r="G40" s="1">
        <f t="shared" si="2"/>
        <v>6.0820000006060582E-2</v>
      </c>
      <c r="J40" s="1">
        <f t="shared" si="5"/>
        <v>6.0820000006060582E-2</v>
      </c>
      <c r="O40" s="1">
        <f t="shared" ca="1" si="3"/>
        <v>5.6558587727819853E-2</v>
      </c>
      <c r="Q40" s="26">
        <f t="shared" si="4"/>
        <v>37744.950900000003</v>
      </c>
    </row>
    <row r="41" spans="1:17">
      <c r="A41" s="27" t="s">
        <v>47</v>
      </c>
      <c r="B41" s="28" t="s">
        <v>44</v>
      </c>
      <c r="C41" s="30">
        <v>53216.388400000003</v>
      </c>
      <c r="D41" s="30">
        <v>4.0000000000000002E-4</v>
      </c>
      <c r="E41" s="1">
        <f t="shared" si="0"/>
        <v>7349.763322417396</v>
      </c>
      <c r="F41" s="46">
        <f>ROUND(2*E41,0)/2-0.5</f>
        <v>7349.5</v>
      </c>
      <c r="G41" s="1">
        <f t="shared" si="2"/>
        <v>7.076000000233762E-2</v>
      </c>
      <c r="J41" s="1">
        <f t="shared" si="5"/>
        <v>7.076000000233762E-2</v>
      </c>
      <c r="O41" s="1">
        <f t="shared" ca="1" si="3"/>
        <v>7.2906077457753515E-2</v>
      </c>
      <c r="Q41" s="26">
        <f t="shared" si="4"/>
        <v>38197.888400000003</v>
      </c>
    </row>
    <row r="42" spans="1:17">
      <c r="A42" s="33" t="s">
        <v>47</v>
      </c>
      <c r="B42" s="45" t="s">
        <v>42</v>
      </c>
      <c r="C42" s="30">
        <v>53541.420700000002</v>
      </c>
      <c r="D42" s="30">
        <v>8.0000000000000004E-4</v>
      </c>
      <c r="E42" s="1">
        <f t="shared" si="0"/>
        <v>8559.3208544209647</v>
      </c>
      <c r="F42" s="46">
        <f>ROUND(2*E42,0)/2-0.5</f>
        <v>8559</v>
      </c>
      <c r="G42" s="1">
        <f t="shared" si="2"/>
        <v>8.6220000004686881E-2</v>
      </c>
      <c r="J42" s="1">
        <f t="shared" si="5"/>
        <v>8.6220000004686881E-2</v>
      </c>
      <c r="O42" s="1">
        <f t="shared" ca="1" si="3"/>
        <v>8.4636892544288522E-2</v>
      </c>
      <c r="Q42" s="26">
        <f t="shared" si="4"/>
        <v>38522.920700000002</v>
      </c>
    </row>
    <row r="43" spans="1:17">
      <c r="A43" s="3" t="s">
        <v>48</v>
      </c>
      <c r="B43" s="47" t="s">
        <v>44</v>
      </c>
      <c r="C43" s="48">
        <v>53917.509599999998</v>
      </c>
      <c r="D43" s="48">
        <v>8.9999999999999998E-4</v>
      </c>
      <c r="E43" s="1">
        <f t="shared" si="0"/>
        <v>9958.8776421553921</v>
      </c>
      <c r="F43" s="46">
        <f>ROUND(2*E43,0)/2-0.5</f>
        <v>9958.5</v>
      </c>
      <c r="G43" s="1">
        <f t="shared" si="2"/>
        <v>0.10147999999753665</v>
      </c>
      <c r="J43" s="1">
        <f t="shared" si="5"/>
        <v>0.10147999999753665</v>
      </c>
      <c r="O43" s="1">
        <f t="shared" ca="1" si="3"/>
        <v>9.8210497929659135E-2</v>
      </c>
      <c r="Q43" s="26">
        <f t="shared" si="4"/>
        <v>38899.009599999998</v>
      </c>
    </row>
    <row r="44" spans="1:17">
      <c r="A44" s="49" t="s">
        <v>49</v>
      </c>
      <c r="B44" s="11" t="s">
        <v>42</v>
      </c>
      <c r="C44" s="39">
        <v>54197.386899999998</v>
      </c>
      <c r="D44" s="39">
        <v>8.9999999999999998E-4</v>
      </c>
      <c r="E44" s="1">
        <f>+(C44-C$7)/C$8</f>
        <v>11000.397811848754</v>
      </c>
      <c r="F44" s="46">
        <f>ROUND(2*E44,0)/2-0.5</f>
        <v>11000</v>
      </c>
      <c r="G44" s="1">
        <f>C44-($C$7+$C$8*$F44)</f>
        <v>0.10689999999885913</v>
      </c>
      <c r="J44" s="1">
        <f>+G44</f>
        <v>0.10689999999885913</v>
      </c>
      <c r="O44" s="1">
        <f ca="1">+C$11+C$12*$F44</f>
        <v>0.10831189843617109</v>
      </c>
      <c r="Q44" s="26">
        <f>+C44-15018.5</f>
        <v>39178.886899999998</v>
      </c>
    </row>
    <row r="45" spans="1:17">
      <c r="A45" s="50" t="s">
        <v>50</v>
      </c>
      <c r="B45" s="51" t="s">
        <v>44</v>
      </c>
      <c r="C45" s="50">
        <v>54684.459699999999</v>
      </c>
      <c r="D45" s="50">
        <v>5.9999999999999995E-4</v>
      </c>
      <c r="E45" s="1">
        <f>+(C45-C$7)/C$8</f>
        <v>12812.964051801126</v>
      </c>
      <c r="F45" s="46">
        <f>ROUND(2*E45,0)/2-0.5</f>
        <v>12812.5</v>
      </c>
      <c r="G45" s="1">
        <f>C45-($C$7+$C$8*$F45)</f>
        <v>0.12470000000030268</v>
      </c>
      <c r="J45" s="1">
        <f>+G45</f>
        <v>0.12470000000030268</v>
      </c>
      <c r="O45" s="1">
        <f ca="1">+C$11+C$12*$F45</f>
        <v>0.1258911479974317</v>
      </c>
      <c r="Q45" s="26">
        <f>+C45-15018.5</f>
        <v>39665.959699999999</v>
      </c>
    </row>
    <row r="46" spans="1:17">
      <c r="A46" s="23"/>
      <c r="B46" s="52"/>
      <c r="C46" s="3"/>
      <c r="D46" s="3"/>
      <c r="Q46" s="26"/>
    </row>
    <row r="47" spans="1:17">
      <c r="A47" s="34"/>
      <c r="B47" s="52"/>
      <c r="C47" s="3"/>
      <c r="D47" s="3"/>
      <c r="Q47" s="26"/>
    </row>
    <row r="48" spans="1:17">
      <c r="A48" s="34"/>
      <c r="B48" s="52"/>
      <c r="C48" s="3"/>
      <c r="D48" s="3"/>
      <c r="Q48" s="26"/>
    </row>
    <row r="49" spans="1:17">
      <c r="A49" s="3"/>
      <c r="B49" s="37"/>
      <c r="C49" s="53"/>
      <c r="Q49" s="26"/>
    </row>
    <row r="50" spans="1:17">
      <c r="A50" s="3"/>
      <c r="B50" s="37"/>
      <c r="C50" s="53"/>
      <c r="Q50" s="26"/>
    </row>
    <row r="51" spans="1:17">
      <c r="A51" s="3"/>
      <c r="B51" s="37"/>
      <c r="C51" s="53"/>
      <c r="Q51" s="26"/>
    </row>
    <row r="52" spans="1:17">
      <c r="A52" s="3"/>
      <c r="B52" s="37"/>
      <c r="C52" s="53"/>
      <c r="Q52" s="26"/>
    </row>
    <row r="53" spans="1:17">
      <c r="A53" s="3"/>
      <c r="B53" s="37"/>
      <c r="C53" s="53"/>
      <c r="Q53" s="26"/>
    </row>
    <row r="54" spans="1:17">
      <c r="A54" s="3"/>
      <c r="B54" s="37"/>
      <c r="C54" s="53"/>
      <c r="Q54" s="26"/>
    </row>
    <row r="55" spans="1:17">
      <c r="A55" s="3"/>
      <c r="B55" s="37"/>
      <c r="C55" s="53"/>
      <c r="Q55" s="26"/>
    </row>
    <row r="56" spans="1:17">
      <c r="A56" s="3"/>
      <c r="B56" s="37"/>
      <c r="C56" s="53"/>
      <c r="Q56" s="26"/>
    </row>
    <row r="57" spans="1:17">
      <c r="A57" s="3"/>
      <c r="B57" s="37"/>
      <c r="C57" s="53"/>
      <c r="Q57" s="26"/>
    </row>
    <row r="58" spans="1:17">
      <c r="A58" s="3"/>
      <c r="B58" s="37"/>
      <c r="C58" s="53"/>
      <c r="Q58" s="26"/>
    </row>
    <row r="59" spans="1:17">
      <c r="A59" s="3"/>
      <c r="B59" s="37"/>
      <c r="C59" s="53"/>
      <c r="Q59" s="26"/>
    </row>
    <row r="60" spans="1:17">
      <c r="A60" s="3"/>
      <c r="B60" s="37"/>
      <c r="C60" s="53"/>
      <c r="Q60" s="26"/>
    </row>
  </sheetData>
  <sheetProtection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8"/>
  <sheetViews>
    <sheetView topLeftCell="A64" workbookViewId="0">
      <selection activeCell="A91" sqref="A91"/>
    </sheetView>
  </sheetViews>
  <sheetFormatPr defaultRowHeight="12.75"/>
  <cols>
    <col min="1" max="1" width="19.7109375" style="39" customWidth="1"/>
    <col min="2" max="2" width="4.42578125" customWidth="1"/>
    <col min="3" max="3" width="12.7109375" style="39" customWidth="1"/>
    <col min="4" max="4" width="5.42578125" customWidth="1"/>
    <col min="5" max="5" width="14.85546875" customWidth="1"/>
    <col min="7" max="7" width="12" customWidth="1"/>
    <col min="8" max="8" width="14.140625" style="3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89" t="s">
        <v>91</v>
      </c>
      <c r="I1" s="90" t="s">
        <v>92</v>
      </c>
      <c r="J1" s="91" t="s">
        <v>60</v>
      </c>
    </row>
    <row r="2" spans="1:16">
      <c r="I2" s="92" t="s">
        <v>93</v>
      </c>
      <c r="J2" s="93" t="s">
        <v>59</v>
      </c>
    </row>
    <row r="3" spans="1:16">
      <c r="A3" s="94" t="s">
        <v>94</v>
      </c>
      <c r="I3" s="92" t="s">
        <v>95</v>
      </c>
      <c r="J3" s="93" t="s">
        <v>57</v>
      </c>
    </row>
    <row r="4" spans="1:16">
      <c r="I4" s="92" t="s">
        <v>96</v>
      </c>
      <c r="J4" s="93" t="s">
        <v>57</v>
      </c>
    </row>
    <row r="5" spans="1:16">
      <c r="I5" s="95" t="s">
        <v>90</v>
      </c>
      <c r="J5" s="96" t="s">
        <v>58</v>
      </c>
    </row>
    <row r="11" spans="1:16" ht="12.75" customHeight="1">
      <c r="A11" s="39" t="str">
        <f t="shared" ref="A11:A42" si="0">P11</f>
        <v>IBVS 5295 </v>
      </c>
      <c r="B11" s="11" t="str">
        <f t="shared" ref="B11:B42" si="1">IF(H11=INT(H11),"I","II")</f>
        <v>I</v>
      </c>
      <c r="C11" s="39">
        <f t="shared" ref="C11:C42" si="2">1*G11</f>
        <v>51247.812100000003</v>
      </c>
      <c r="D11" t="str">
        <f t="shared" ref="D11:D42" si="3">VLOOKUP(F11,I$1:J$5,2,FALSE)</f>
        <v>vis</v>
      </c>
      <c r="E11">
        <f>VLOOKUP(C11,Active!C$21:E$972,3,FALSE)</f>
        <v>-9933.9948443508474</v>
      </c>
      <c r="F11" s="11" t="s">
        <v>90</v>
      </c>
      <c r="G11" t="str">
        <f t="shared" ref="G11:G42" si="4">MID(I11,3,LEN(I11)-3)</f>
        <v>51247.8121</v>
      </c>
      <c r="H11" s="39">
        <f t="shared" ref="H11:H42" si="5">1*K11</f>
        <v>-4159</v>
      </c>
      <c r="I11" s="97" t="s">
        <v>97</v>
      </c>
      <c r="J11" s="98" t="s">
        <v>98</v>
      </c>
      <c r="K11" s="97">
        <v>-4159</v>
      </c>
      <c r="L11" s="97" t="s">
        <v>99</v>
      </c>
      <c r="M11" s="98" t="s">
        <v>100</v>
      </c>
      <c r="N11" s="98" t="s">
        <v>101</v>
      </c>
      <c r="O11" s="99" t="s">
        <v>102</v>
      </c>
      <c r="P11" s="100" t="s">
        <v>103</v>
      </c>
    </row>
    <row r="12" spans="1:16" ht="12.75" customHeight="1">
      <c r="A12" s="39" t="str">
        <f t="shared" si="0"/>
        <v>IBVS 5295 </v>
      </c>
      <c r="B12" s="11" t="str">
        <f t="shared" si="1"/>
        <v>II</v>
      </c>
      <c r="C12" s="39">
        <f t="shared" si="2"/>
        <v>51287.7189</v>
      </c>
      <c r="D12" t="str">
        <f t="shared" si="3"/>
        <v>vis</v>
      </c>
      <c r="E12">
        <f>VLOOKUP(C12,Active!C$21:E$972,3,FALSE)</f>
        <v>-9785.4932851741469</v>
      </c>
      <c r="F12" s="11" t="s">
        <v>90</v>
      </c>
      <c r="G12" t="str">
        <f t="shared" si="4"/>
        <v>51287.7189</v>
      </c>
      <c r="H12" s="39">
        <f t="shared" si="5"/>
        <v>-4010.5</v>
      </c>
      <c r="I12" s="97" t="s">
        <v>104</v>
      </c>
      <c r="J12" s="98" t="s">
        <v>105</v>
      </c>
      <c r="K12" s="97">
        <v>-4010.5</v>
      </c>
      <c r="L12" s="97" t="s">
        <v>106</v>
      </c>
      <c r="M12" s="98" t="s">
        <v>100</v>
      </c>
      <c r="N12" s="98" t="s">
        <v>101</v>
      </c>
      <c r="O12" s="99" t="s">
        <v>102</v>
      </c>
      <c r="P12" s="100" t="s">
        <v>103</v>
      </c>
    </row>
    <row r="13" spans="1:16" ht="12.75" customHeight="1">
      <c r="A13" s="39" t="str">
        <f t="shared" si="0"/>
        <v>IBVS 5224 </v>
      </c>
      <c r="B13" s="11" t="str">
        <f t="shared" si="1"/>
        <v>I</v>
      </c>
      <c r="C13" s="39">
        <f t="shared" si="2"/>
        <v>52019.871500000001</v>
      </c>
      <c r="D13" t="str">
        <f t="shared" si="3"/>
        <v>vis</v>
      </c>
      <c r="E13">
        <f>VLOOKUP(C13,Active!C$21:E$972,3,FALSE)</f>
        <v>-7061.0001497866115</v>
      </c>
      <c r="F13" s="11" t="s">
        <v>90</v>
      </c>
      <c r="G13" t="str">
        <f t="shared" si="4"/>
        <v>52019.8715</v>
      </c>
      <c r="H13" s="39">
        <f t="shared" si="5"/>
        <v>-1286</v>
      </c>
      <c r="I13" s="97" t="s">
        <v>107</v>
      </c>
      <c r="J13" s="98" t="s">
        <v>108</v>
      </c>
      <c r="K13" s="97">
        <v>-1286</v>
      </c>
      <c r="L13" s="97" t="s">
        <v>109</v>
      </c>
      <c r="M13" s="98" t="s">
        <v>100</v>
      </c>
      <c r="N13" s="98" t="s">
        <v>101</v>
      </c>
      <c r="O13" s="99" t="s">
        <v>110</v>
      </c>
      <c r="P13" s="100" t="s">
        <v>111</v>
      </c>
    </row>
    <row r="14" spans="1:16" ht="12.75" customHeight="1">
      <c r="A14" s="39" t="str">
        <f t="shared" si="0"/>
        <v>IBVS 5295 </v>
      </c>
      <c r="B14" s="11" t="str">
        <f t="shared" si="1"/>
        <v>II</v>
      </c>
      <c r="C14" s="39">
        <f t="shared" si="2"/>
        <v>52359.410300000003</v>
      </c>
      <c r="D14" t="str">
        <f t="shared" si="3"/>
        <v>vis</v>
      </c>
      <c r="E14">
        <f>VLOOKUP(C14,Active!C$21:E$972,3,FALSE)</f>
        <v>-5797.5051764740456</v>
      </c>
      <c r="F14" s="11" t="s">
        <v>90</v>
      </c>
      <c r="G14" t="str">
        <f t="shared" si="4"/>
        <v>52359.4103</v>
      </c>
      <c r="H14" s="39">
        <f t="shared" si="5"/>
        <v>-22.5</v>
      </c>
      <c r="I14" s="97" t="s">
        <v>112</v>
      </c>
      <c r="J14" s="98" t="s">
        <v>113</v>
      </c>
      <c r="K14" s="97">
        <v>-22.5</v>
      </c>
      <c r="L14" s="97" t="s">
        <v>114</v>
      </c>
      <c r="M14" s="98" t="s">
        <v>100</v>
      </c>
      <c r="N14" s="98" t="s">
        <v>101</v>
      </c>
      <c r="O14" s="99" t="s">
        <v>102</v>
      </c>
      <c r="P14" s="100" t="s">
        <v>103</v>
      </c>
    </row>
    <row r="15" spans="1:16" ht="12.75" customHeight="1">
      <c r="A15" s="39" t="str">
        <f t="shared" si="0"/>
        <v>IBVS 5295 </v>
      </c>
      <c r="B15" s="11" t="str">
        <f t="shared" si="1"/>
        <v>II</v>
      </c>
      <c r="C15" s="39">
        <f t="shared" si="2"/>
        <v>52360.487099999998</v>
      </c>
      <c r="D15" t="str">
        <f t="shared" si="3"/>
        <v>vis</v>
      </c>
      <c r="E15">
        <f>VLOOKUP(C15,Active!C$21:E$972,3,FALSE)</f>
        <v>-5793.4981781950364</v>
      </c>
      <c r="F15" s="11" t="s">
        <v>90</v>
      </c>
      <c r="G15" t="str">
        <f t="shared" si="4"/>
        <v>52360.4871</v>
      </c>
      <c r="H15" s="39">
        <f t="shared" si="5"/>
        <v>-18.5</v>
      </c>
      <c r="I15" s="97" t="s">
        <v>115</v>
      </c>
      <c r="J15" s="98" t="s">
        <v>116</v>
      </c>
      <c r="K15" s="97">
        <v>-18.5</v>
      </c>
      <c r="L15" s="97" t="s">
        <v>117</v>
      </c>
      <c r="M15" s="98" t="s">
        <v>100</v>
      </c>
      <c r="N15" s="98" t="s">
        <v>101</v>
      </c>
      <c r="O15" s="99" t="s">
        <v>102</v>
      </c>
      <c r="P15" s="100" t="s">
        <v>103</v>
      </c>
    </row>
    <row r="16" spans="1:16" ht="12.75" customHeight="1">
      <c r="A16" s="39" t="str">
        <f t="shared" si="0"/>
        <v>IBVS 5295 </v>
      </c>
      <c r="B16" s="11" t="str">
        <f t="shared" si="1"/>
        <v>I</v>
      </c>
      <c r="C16" s="39">
        <f t="shared" si="2"/>
        <v>52360.619100000004</v>
      </c>
      <c r="D16" t="str">
        <f t="shared" si="3"/>
        <v>vis</v>
      </c>
      <c r="E16">
        <f>VLOOKUP(C16,Active!C$21:E$972,3,FALSE)</f>
        <v>-5793.006978554572</v>
      </c>
      <c r="F16" s="11" t="s">
        <v>90</v>
      </c>
      <c r="G16" t="str">
        <f t="shared" si="4"/>
        <v>52360.6191</v>
      </c>
      <c r="H16" s="39">
        <f t="shared" si="5"/>
        <v>-18</v>
      </c>
      <c r="I16" s="97" t="s">
        <v>118</v>
      </c>
      <c r="J16" s="98" t="s">
        <v>119</v>
      </c>
      <c r="K16" s="97">
        <v>-18</v>
      </c>
      <c r="L16" s="97" t="s">
        <v>120</v>
      </c>
      <c r="M16" s="98" t="s">
        <v>100</v>
      </c>
      <c r="N16" s="98" t="s">
        <v>101</v>
      </c>
      <c r="O16" s="99" t="s">
        <v>102</v>
      </c>
      <c r="P16" s="100" t="s">
        <v>103</v>
      </c>
    </row>
    <row r="17" spans="1:16" ht="12.75" customHeight="1">
      <c r="A17" s="39" t="str">
        <f t="shared" si="0"/>
        <v>IBVS 5295 </v>
      </c>
      <c r="B17" s="11" t="str">
        <f t="shared" si="1"/>
        <v>I</v>
      </c>
      <c r="C17" s="39">
        <f t="shared" si="2"/>
        <v>52365.456899999997</v>
      </c>
      <c r="D17" t="str">
        <f t="shared" si="3"/>
        <v>vis</v>
      </c>
      <c r="E17">
        <f>VLOOKUP(C17,Active!C$21:E$972,3,FALSE)</f>
        <v>-5775.0045117322716</v>
      </c>
      <c r="F17" s="11" t="s">
        <v>90</v>
      </c>
      <c r="G17" t="str">
        <f t="shared" si="4"/>
        <v>52365.4569</v>
      </c>
      <c r="H17" s="39">
        <f t="shared" si="5"/>
        <v>0</v>
      </c>
      <c r="I17" s="97" t="s">
        <v>121</v>
      </c>
      <c r="J17" s="98" t="s">
        <v>122</v>
      </c>
      <c r="K17" s="97">
        <v>0</v>
      </c>
      <c r="L17" s="97" t="s">
        <v>123</v>
      </c>
      <c r="M17" s="98" t="s">
        <v>100</v>
      </c>
      <c r="N17" s="98" t="s">
        <v>101</v>
      </c>
      <c r="O17" s="99" t="s">
        <v>102</v>
      </c>
      <c r="P17" s="100" t="s">
        <v>103</v>
      </c>
    </row>
    <row r="18" spans="1:16" ht="12.75" customHeight="1">
      <c r="A18" s="39" t="str">
        <f t="shared" si="0"/>
        <v>IBVS 5295 </v>
      </c>
      <c r="B18" s="11" t="str">
        <f t="shared" si="1"/>
        <v>II</v>
      </c>
      <c r="C18" s="39">
        <f t="shared" si="2"/>
        <v>52365.591099999998</v>
      </c>
      <c r="D18" t="str">
        <f t="shared" si="3"/>
        <v>vis</v>
      </c>
      <c r="E18">
        <f>VLOOKUP(C18,Active!C$21:E$972,3,FALSE)</f>
        <v>-5774.5051254311502</v>
      </c>
      <c r="F18" s="11" t="s">
        <v>90</v>
      </c>
      <c r="G18" t="str">
        <f t="shared" si="4"/>
        <v>52365.5911</v>
      </c>
      <c r="H18" s="39">
        <f t="shared" si="5"/>
        <v>0.5</v>
      </c>
      <c r="I18" s="97" t="s">
        <v>124</v>
      </c>
      <c r="J18" s="98" t="s">
        <v>125</v>
      </c>
      <c r="K18" s="97">
        <v>0.5</v>
      </c>
      <c r="L18" s="97" t="s">
        <v>114</v>
      </c>
      <c r="M18" s="98" t="s">
        <v>100</v>
      </c>
      <c r="N18" s="98" t="s">
        <v>101</v>
      </c>
      <c r="O18" s="99" t="s">
        <v>102</v>
      </c>
      <c r="P18" s="100" t="s">
        <v>103</v>
      </c>
    </row>
    <row r="19" spans="1:16" ht="12.75" customHeight="1">
      <c r="A19" s="39" t="str">
        <f t="shared" si="0"/>
        <v>IBVS 5295 </v>
      </c>
      <c r="B19" s="11" t="str">
        <f t="shared" si="1"/>
        <v>I</v>
      </c>
      <c r="C19" s="39">
        <f t="shared" si="2"/>
        <v>52368.414199999999</v>
      </c>
      <c r="D19" t="str">
        <f t="shared" si="3"/>
        <v>vis</v>
      </c>
      <c r="E19">
        <f>VLOOKUP(C19,Active!C$21:E$972,3,FALSE)</f>
        <v>-5763.9997791815886</v>
      </c>
      <c r="F19" s="11" t="s">
        <v>90</v>
      </c>
      <c r="G19" t="str">
        <f t="shared" si="4"/>
        <v>52368.4142</v>
      </c>
      <c r="H19" s="39">
        <f t="shared" si="5"/>
        <v>11</v>
      </c>
      <c r="I19" s="97" t="s">
        <v>126</v>
      </c>
      <c r="J19" s="98" t="s">
        <v>127</v>
      </c>
      <c r="K19" s="97">
        <v>11</v>
      </c>
      <c r="L19" s="97" t="s">
        <v>128</v>
      </c>
      <c r="M19" s="98" t="s">
        <v>100</v>
      </c>
      <c r="N19" s="98" t="s">
        <v>101</v>
      </c>
      <c r="O19" s="99" t="s">
        <v>102</v>
      </c>
      <c r="P19" s="100" t="s">
        <v>103</v>
      </c>
    </row>
    <row r="20" spans="1:16" ht="12.75" customHeight="1">
      <c r="A20" s="39" t="str">
        <f t="shared" si="0"/>
        <v>IBVS 5295 </v>
      </c>
      <c r="B20" s="11" t="str">
        <f t="shared" si="1"/>
        <v>II</v>
      </c>
      <c r="C20" s="39">
        <f t="shared" si="2"/>
        <v>52368.547100000003</v>
      </c>
      <c r="D20" t="str">
        <f t="shared" si="3"/>
        <v>vis</v>
      </c>
      <c r="E20">
        <f>VLOOKUP(C20,Active!C$21:E$972,3,FALSE)</f>
        <v>-5763.5052304526707</v>
      </c>
      <c r="F20" s="11" t="s">
        <v>90</v>
      </c>
      <c r="G20" t="str">
        <f t="shared" si="4"/>
        <v>52368.5471</v>
      </c>
      <c r="H20" s="39">
        <f t="shared" si="5"/>
        <v>11.5</v>
      </c>
      <c r="I20" s="97" t="s">
        <v>129</v>
      </c>
      <c r="J20" s="98" t="s">
        <v>130</v>
      </c>
      <c r="K20" s="97">
        <v>11.5</v>
      </c>
      <c r="L20" s="97" t="s">
        <v>114</v>
      </c>
      <c r="M20" s="98" t="s">
        <v>100</v>
      </c>
      <c r="N20" s="98" t="s">
        <v>101</v>
      </c>
      <c r="O20" s="99" t="s">
        <v>102</v>
      </c>
      <c r="P20" s="100" t="s">
        <v>103</v>
      </c>
    </row>
    <row r="21" spans="1:16" ht="12.75" customHeight="1">
      <c r="A21" s="39" t="str">
        <f t="shared" si="0"/>
        <v>IBVS 5295 </v>
      </c>
      <c r="B21" s="11" t="str">
        <f t="shared" si="1"/>
        <v>II</v>
      </c>
      <c r="C21" s="39">
        <f t="shared" si="2"/>
        <v>52395.422299999998</v>
      </c>
      <c r="D21" t="str">
        <f t="shared" si="3"/>
        <v>vis</v>
      </c>
      <c r="E21">
        <f>VLOOKUP(C21,Active!C$21:E$972,3,FALSE)</f>
        <v>-5663.4969836580085</v>
      </c>
      <c r="F21" s="11" t="s">
        <v>90</v>
      </c>
      <c r="G21" t="str">
        <f t="shared" si="4"/>
        <v>52395.4223</v>
      </c>
      <c r="H21" s="39">
        <f t="shared" si="5"/>
        <v>111.5</v>
      </c>
      <c r="I21" s="97" t="s">
        <v>131</v>
      </c>
      <c r="J21" s="98" t="s">
        <v>132</v>
      </c>
      <c r="K21" s="97">
        <v>111.5</v>
      </c>
      <c r="L21" s="97" t="s">
        <v>133</v>
      </c>
      <c r="M21" s="98" t="s">
        <v>100</v>
      </c>
      <c r="N21" s="98" t="s">
        <v>101</v>
      </c>
      <c r="O21" s="99" t="s">
        <v>102</v>
      </c>
      <c r="P21" s="100" t="s">
        <v>103</v>
      </c>
    </row>
    <row r="22" spans="1:16" ht="12.75" customHeight="1">
      <c r="A22" s="39" t="str">
        <f t="shared" si="0"/>
        <v>IBVS 5295 </v>
      </c>
      <c r="B22" s="11" t="str">
        <f t="shared" si="1"/>
        <v>II</v>
      </c>
      <c r="C22" s="39">
        <f t="shared" si="2"/>
        <v>52409.397199999999</v>
      </c>
      <c r="D22" t="str">
        <f t="shared" si="3"/>
        <v>vis</v>
      </c>
      <c r="E22">
        <f>VLOOKUP(C22,Active!C$21:E$972,3,FALSE)</f>
        <v>-5611.4934544514881</v>
      </c>
      <c r="F22" s="11" t="s">
        <v>90</v>
      </c>
      <c r="G22" t="str">
        <f t="shared" si="4"/>
        <v>52409.3972</v>
      </c>
      <c r="H22" s="39">
        <f t="shared" si="5"/>
        <v>163.5</v>
      </c>
      <c r="I22" s="97" t="s">
        <v>134</v>
      </c>
      <c r="J22" s="98" t="s">
        <v>135</v>
      </c>
      <c r="K22" s="97">
        <v>163.5</v>
      </c>
      <c r="L22" s="97" t="s">
        <v>136</v>
      </c>
      <c r="M22" s="98" t="s">
        <v>100</v>
      </c>
      <c r="N22" s="98" t="s">
        <v>101</v>
      </c>
      <c r="O22" s="99" t="s">
        <v>102</v>
      </c>
      <c r="P22" s="100" t="s">
        <v>103</v>
      </c>
    </row>
    <row r="23" spans="1:16" ht="12.75" customHeight="1">
      <c r="A23" s="39" t="str">
        <f t="shared" si="0"/>
        <v>IBVS 5295 </v>
      </c>
      <c r="B23" s="11" t="str">
        <f t="shared" si="1"/>
        <v>I</v>
      </c>
      <c r="C23" s="39">
        <f t="shared" si="2"/>
        <v>52409.528200000001</v>
      </c>
      <c r="D23" t="str">
        <f t="shared" si="3"/>
        <v>vis</v>
      </c>
      <c r="E23">
        <f>VLOOKUP(C23,Active!C$21:E$972,3,FALSE)</f>
        <v>-5611.0059760204358</v>
      </c>
      <c r="F23" s="11" t="s">
        <v>90</v>
      </c>
      <c r="G23" t="str">
        <f t="shared" si="4"/>
        <v>52409.5282</v>
      </c>
      <c r="H23" s="39">
        <f t="shared" si="5"/>
        <v>164</v>
      </c>
      <c r="I23" s="97" t="s">
        <v>137</v>
      </c>
      <c r="J23" s="98" t="s">
        <v>138</v>
      </c>
      <c r="K23" s="97">
        <v>164</v>
      </c>
      <c r="L23" s="97" t="s">
        <v>106</v>
      </c>
      <c r="M23" s="98" t="s">
        <v>100</v>
      </c>
      <c r="N23" s="98" t="s">
        <v>101</v>
      </c>
      <c r="O23" s="99" t="s">
        <v>102</v>
      </c>
      <c r="P23" s="100" t="s">
        <v>103</v>
      </c>
    </row>
    <row r="24" spans="1:16" ht="12.75" customHeight="1">
      <c r="A24" s="39" t="str">
        <f t="shared" si="0"/>
        <v>IBVS 5295 </v>
      </c>
      <c r="B24" s="11" t="str">
        <f t="shared" si="1"/>
        <v>II</v>
      </c>
      <c r="C24" s="39">
        <f t="shared" si="2"/>
        <v>52415.576200000003</v>
      </c>
      <c r="D24" t="str">
        <f t="shared" si="3"/>
        <v>vis</v>
      </c>
      <c r="E24">
        <f>VLOOKUP(C24,Active!C$21:E$972,3,FALSE)</f>
        <v>-5588.5001015854741</v>
      </c>
      <c r="F24" s="11" t="s">
        <v>90</v>
      </c>
      <c r="G24" t="str">
        <f t="shared" si="4"/>
        <v>52415.5762</v>
      </c>
      <c r="H24" s="39">
        <f t="shared" si="5"/>
        <v>186.5</v>
      </c>
      <c r="I24" s="97" t="s">
        <v>139</v>
      </c>
      <c r="J24" s="98" t="s">
        <v>140</v>
      </c>
      <c r="K24" s="97">
        <v>186.5</v>
      </c>
      <c r="L24" s="97" t="s">
        <v>128</v>
      </c>
      <c r="M24" s="98" t="s">
        <v>100</v>
      </c>
      <c r="N24" s="98" t="s">
        <v>101</v>
      </c>
      <c r="O24" s="99" t="s">
        <v>102</v>
      </c>
      <c r="P24" s="100" t="s">
        <v>103</v>
      </c>
    </row>
    <row r="25" spans="1:16" ht="12.75" customHeight="1">
      <c r="A25" s="39" t="str">
        <f t="shared" si="0"/>
        <v>IBVS 5438 </v>
      </c>
      <c r="B25" s="11" t="str">
        <f t="shared" si="1"/>
        <v>I</v>
      </c>
      <c r="C25" s="39">
        <f t="shared" si="2"/>
        <v>52763.450900000003</v>
      </c>
      <c r="D25" t="str">
        <f t="shared" si="3"/>
        <v>vis</v>
      </c>
      <c r="E25">
        <f>VLOOKUP(C25,Active!C$21:E$972,3,FALSE)</f>
        <v>-4293.9854988578491</v>
      </c>
      <c r="F25" s="11" t="s">
        <v>90</v>
      </c>
      <c r="G25" t="str">
        <f t="shared" si="4"/>
        <v>52763.4509</v>
      </c>
      <c r="H25" s="39">
        <f t="shared" si="5"/>
        <v>1481</v>
      </c>
      <c r="I25" s="97" t="s">
        <v>141</v>
      </c>
      <c r="J25" s="98" t="s">
        <v>142</v>
      </c>
      <c r="K25" s="97">
        <v>1481</v>
      </c>
      <c r="L25" s="97" t="s">
        <v>143</v>
      </c>
      <c r="M25" s="98" t="s">
        <v>100</v>
      </c>
      <c r="N25" s="98" t="s">
        <v>144</v>
      </c>
      <c r="O25" s="99" t="s">
        <v>145</v>
      </c>
      <c r="P25" s="100" t="s">
        <v>146</v>
      </c>
    </row>
    <row r="26" spans="1:16" ht="12.75" customHeight="1">
      <c r="A26" s="39" t="str">
        <f t="shared" si="0"/>
        <v>IBVS 5653 </v>
      </c>
      <c r="B26" s="11" t="str">
        <f t="shared" si="1"/>
        <v>II</v>
      </c>
      <c r="C26" s="39">
        <f t="shared" si="2"/>
        <v>53216.388400000003</v>
      </c>
      <c r="D26" t="str">
        <f t="shared" si="3"/>
        <v>vis</v>
      </c>
      <c r="E26">
        <f>VLOOKUP(C26,Active!C$21:E$972,3,FALSE)</f>
        <v>-2608.5102174621534</v>
      </c>
      <c r="F26" s="11" t="s">
        <v>90</v>
      </c>
      <c r="G26" t="str">
        <f t="shared" si="4"/>
        <v>53216.3884</v>
      </c>
      <c r="H26" s="39">
        <f t="shared" si="5"/>
        <v>3166.5</v>
      </c>
      <c r="I26" s="97" t="s">
        <v>147</v>
      </c>
      <c r="J26" s="98" t="s">
        <v>148</v>
      </c>
      <c r="K26" s="97">
        <v>3166.5</v>
      </c>
      <c r="L26" s="97" t="s">
        <v>149</v>
      </c>
      <c r="M26" s="98" t="s">
        <v>100</v>
      </c>
      <c r="N26" s="98" t="s">
        <v>144</v>
      </c>
      <c r="O26" s="99" t="s">
        <v>145</v>
      </c>
      <c r="P26" s="100" t="s">
        <v>150</v>
      </c>
    </row>
    <row r="27" spans="1:16" ht="12.75" customHeight="1">
      <c r="A27" s="39" t="str">
        <f t="shared" si="0"/>
        <v>IBVS 5713 </v>
      </c>
      <c r="B27" s="11" t="str">
        <f t="shared" si="1"/>
        <v>II</v>
      </c>
      <c r="C27" s="39">
        <f t="shared" si="2"/>
        <v>53917.509599999998</v>
      </c>
      <c r="D27" t="str">
        <f t="shared" si="3"/>
        <v>vis</v>
      </c>
      <c r="E27">
        <f>VLOOKUP(C27,Active!C$21:E$972,3,FALSE)</f>
        <v>0.50858063356113237</v>
      </c>
      <c r="F27" s="11" t="s">
        <v>90</v>
      </c>
      <c r="G27" t="str">
        <f t="shared" si="4"/>
        <v>53917.5096</v>
      </c>
      <c r="H27" s="39">
        <f t="shared" si="5"/>
        <v>5775.5</v>
      </c>
      <c r="I27" s="97" t="s">
        <v>151</v>
      </c>
      <c r="J27" s="98" t="s">
        <v>152</v>
      </c>
      <c r="K27" s="97">
        <v>5775.5</v>
      </c>
      <c r="L27" s="97" t="s">
        <v>153</v>
      </c>
      <c r="M27" s="98" t="s">
        <v>100</v>
      </c>
      <c r="N27" s="98" t="s">
        <v>154</v>
      </c>
      <c r="O27" s="99" t="s">
        <v>145</v>
      </c>
      <c r="P27" s="100" t="s">
        <v>155</v>
      </c>
    </row>
    <row r="28" spans="1:16" ht="12.75" customHeight="1">
      <c r="A28" s="39" t="str">
        <f t="shared" si="0"/>
        <v>IBVS 5781 </v>
      </c>
      <c r="B28" s="11" t="str">
        <f t="shared" si="1"/>
        <v>I</v>
      </c>
      <c r="C28" s="39">
        <f t="shared" si="2"/>
        <v>54197.386899999998</v>
      </c>
      <c r="D28" t="str">
        <f t="shared" si="3"/>
        <v>vis</v>
      </c>
      <c r="E28">
        <f>VLOOKUP(C28,Active!C$21:E$972,3,FALSE)</f>
        <v>1041.9906194882985</v>
      </c>
      <c r="F28" s="11" t="s">
        <v>90</v>
      </c>
      <c r="G28" t="str">
        <f t="shared" si="4"/>
        <v>54197.3869</v>
      </c>
      <c r="H28" s="39">
        <f t="shared" si="5"/>
        <v>6817</v>
      </c>
      <c r="I28" s="97" t="s">
        <v>156</v>
      </c>
      <c r="J28" s="98" t="s">
        <v>157</v>
      </c>
      <c r="K28" s="97">
        <v>6817</v>
      </c>
      <c r="L28" s="97" t="s">
        <v>158</v>
      </c>
      <c r="M28" s="98" t="s">
        <v>100</v>
      </c>
      <c r="N28" s="98" t="s">
        <v>92</v>
      </c>
      <c r="O28" s="99" t="s">
        <v>145</v>
      </c>
      <c r="P28" s="100" t="s">
        <v>159</v>
      </c>
    </row>
    <row r="29" spans="1:16" ht="12.75" customHeight="1">
      <c r="A29" s="39" t="str">
        <f t="shared" si="0"/>
        <v>BAVM 201 </v>
      </c>
      <c r="B29" s="11" t="str">
        <f t="shared" si="1"/>
        <v>I</v>
      </c>
      <c r="C29" s="39">
        <f t="shared" si="2"/>
        <v>54570.380299999997</v>
      </c>
      <c r="D29" t="str">
        <f t="shared" si="3"/>
        <v>vis</v>
      </c>
      <c r="E29">
        <f>VLOOKUP(C29,Active!C$21:E$972,3,FALSE)</f>
        <v>2429.9771647042194</v>
      </c>
      <c r="F29" s="11" t="s">
        <v>90</v>
      </c>
      <c r="G29" t="str">
        <f t="shared" si="4"/>
        <v>54570.3803</v>
      </c>
      <c r="H29" s="39">
        <f t="shared" si="5"/>
        <v>8205</v>
      </c>
      <c r="I29" s="97" t="s">
        <v>160</v>
      </c>
      <c r="J29" s="98" t="s">
        <v>161</v>
      </c>
      <c r="K29" s="97" t="s">
        <v>162</v>
      </c>
      <c r="L29" s="97" t="s">
        <v>163</v>
      </c>
      <c r="M29" s="98" t="s">
        <v>100</v>
      </c>
      <c r="N29" s="98" t="s">
        <v>90</v>
      </c>
      <c r="O29" s="99" t="s">
        <v>164</v>
      </c>
      <c r="P29" s="100" t="s">
        <v>165</v>
      </c>
    </row>
    <row r="30" spans="1:16" ht="12.75" customHeight="1">
      <c r="A30" s="39" t="str">
        <f t="shared" si="0"/>
        <v>BAVM 201 </v>
      </c>
      <c r="B30" s="11" t="str">
        <f t="shared" si="1"/>
        <v>II</v>
      </c>
      <c r="C30" s="39">
        <f t="shared" si="2"/>
        <v>54583.415399999998</v>
      </c>
      <c r="D30" t="str">
        <f t="shared" si="3"/>
        <v>vis</v>
      </c>
      <c r="E30">
        <f>VLOOKUP(C30,Active!C$21:E$972,3,FALSE)</f>
        <v>2478.4835013191446</v>
      </c>
      <c r="F30" s="11" t="s">
        <v>90</v>
      </c>
      <c r="G30" t="str">
        <f t="shared" si="4"/>
        <v>54583.4154</v>
      </c>
      <c r="H30" s="39">
        <f t="shared" si="5"/>
        <v>8253.5</v>
      </c>
      <c r="I30" s="97" t="s">
        <v>166</v>
      </c>
      <c r="J30" s="98" t="s">
        <v>167</v>
      </c>
      <c r="K30" s="97" t="s">
        <v>168</v>
      </c>
      <c r="L30" s="97" t="s">
        <v>169</v>
      </c>
      <c r="M30" s="98" t="s">
        <v>100</v>
      </c>
      <c r="N30" s="98" t="s">
        <v>170</v>
      </c>
      <c r="O30" s="99" t="s">
        <v>164</v>
      </c>
      <c r="P30" s="100" t="s">
        <v>165</v>
      </c>
    </row>
    <row r="31" spans="1:16" ht="12.75" customHeight="1">
      <c r="A31" s="39" t="str">
        <f t="shared" si="0"/>
        <v>BAVM 201 </v>
      </c>
      <c r="B31" s="11" t="str">
        <f t="shared" si="1"/>
        <v>I</v>
      </c>
      <c r="C31" s="39">
        <f t="shared" si="2"/>
        <v>54583.549200000001</v>
      </c>
      <c r="D31" t="str">
        <f t="shared" si="3"/>
        <v>vis</v>
      </c>
      <c r="E31">
        <f>VLOOKUP(C31,Active!C$21:E$972,3,FALSE)</f>
        <v>2478.9813991365172</v>
      </c>
      <c r="F31" s="11" t="s">
        <v>90</v>
      </c>
      <c r="G31" t="str">
        <f t="shared" si="4"/>
        <v>54583.5492</v>
      </c>
      <c r="H31" s="39">
        <f t="shared" si="5"/>
        <v>8254</v>
      </c>
      <c r="I31" s="97" t="s">
        <v>171</v>
      </c>
      <c r="J31" s="98" t="s">
        <v>172</v>
      </c>
      <c r="K31" s="97" t="s">
        <v>173</v>
      </c>
      <c r="L31" s="97" t="s">
        <v>136</v>
      </c>
      <c r="M31" s="98" t="s">
        <v>100</v>
      </c>
      <c r="N31" s="98" t="s">
        <v>170</v>
      </c>
      <c r="O31" s="99" t="s">
        <v>164</v>
      </c>
      <c r="P31" s="100" t="s">
        <v>165</v>
      </c>
    </row>
    <row r="32" spans="1:16" ht="12.75" customHeight="1">
      <c r="A32" s="39" t="str">
        <f t="shared" si="0"/>
        <v>IBVS 5871 </v>
      </c>
      <c r="B32" s="11" t="str">
        <f t="shared" si="1"/>
        <v>II</v>
      </c>
      <c r="C32" s="39">
        <f t="shared" si="2"/>
        <v>54684.459699999999</v>
      </c>
      <c r="D32" t="str">
        <f t="shared" si="3"/>
        <v>vis</v>
      </c>
      <c r="E32">
        <f>VLOOKUP(C32,Active!C$21:E$972,3,FALSE)</f>
        <v>2854.490500024117</v>
      </c>
      <c r="F32" s="11" t="s">
        <v>90</v>
      </c>
      <c r="G32" t="str">
        <f t="shared" si="4"/>
        <v>54684.4597</v>
      </c>
      <c r="H32" s="39">
        <f t="shared" si="5"/>
        <v>8629.5</v>
      </c>
      <c r="I32" s="97" t="s">
        <v>174</v>
      </c>
      <c r="J32" s="98" t="s">
        <v>175</v>
      </c>
      <c r="K32" s="97" t="s">
        <v>176</v>
      </c>
      <c r="L32" s="97" t="s">
        <v>177</v>
      </c>
      <c r="M32" s="98" t="s">
        <v>100</v>
      </c>
      <c r="N32" s="98" t="s">
        <v>92</v>
      </c>
      <c r="O32" s="99" t="s">
        <v>145</v>
      </c>
      <c r="P32" s="100" t="s">
        <v>178</v>
      </c>
    </row>
    <row r="33" spans="1:16" ht="12.75" customHeight="1">
      <c r="A33" s="39" t="str">
        <f t="shared" si="0"/>
        <v>BAVM 209 </v>
      </c>
      <c r="B33" s="11" t="str">
        <f t="shared" si="1"/>
        <v>II</v>
      </c>
      <c r="C33" s="39">
        <f t="shared" si="2"/>
        <v>54934.374799999998</v>
      </c>
      <c r="D33" t="str">
        <f t="shared" si="3"/>
        <v>vis</v>
      </c>
      <c r="E33">
        <f>VLOOKUP(C33,Active!C$21:E$972,3,FALSE)</f>
        <v>3784.4769186746603</v>
      </c>
      <c r="F33" s="11" t="s">
        <v>90</v>
      </c>
      <c r="G33" t="str">
        <f t="shared" si="4"/>
        <v>54934.3748</v>
      </c>
      <c r="H33" s="39">
        <f t="shared" si="5"/>
        <v>9559.5</v>
      </c>
      <c r="I33" s="97" t="s">
        <v>179</v>
      </c>
      <c r="J33" s="98" t="s">
        <v>180</v>
      </c>
      <c r="K33" s="97" t="s">
        <v>181</v>
      </c>
      <c r="L33" s="97" t="s">
        <v>182</v>
      </c>
      <c r="M33" s="98" t="s">
        <v>100</v>
      </c>
      <c r="N33" s="98" t="s">
        <v>170</v>
      </c>
      <c r="O33" s="99" t="s">
        <v>164</v>
      </c>
      <c r="P33" s="100" t="s">
        <v>183</v>
      </c>
    </row>
    <row r="34" spans="1:16" ht="12.75" customHeight="1">
      <c r="A34" s="39" t="str">
        <f t="shared" si="0"/>
        <v>BAVM 209 </v>
      </c>
      <c r="B34" s="11" t="str">
        <f t="shared" si="1"/>
        <v>I</v>
      </c>
      <c r="C34" s="39">
        <f t="shared" si="2"/>
        <v>54934.508099999999</v>
      </c>
      <c r="D34" t="str">
        <f t="shared" si="3"/>
        <v>vis</v>
      </c>
      <c r="E34">
        <f>VLOOKUP(C34,Active!C$21:E$972,3,FALSE)</f>
        <v>3784.9729558873273</v>
      </c>
      <c r="F34" s="11" t="s">
        <v>90</v>
      </c>
      <c r="G34" t="str">
        <f t="shared" si="4"/>
        <v>54934.5081</v>
      </c>
      <c r="H34" s="39">
        <f t="shared" si="5"/>
        <v>9560</v>
      </c>
      <c r="I34" s="97" t="s">
        <v>184</v>
      </c>
      <c r="J34" s="98" t="s">
        <v>185</v>
      </c>
      <c r="K34" s="97" t="s">
        <v>186</v>
      </c>
      <c r="L34" s="97" t="s">
        <v>163</v>
      </c>
      <c r="M34" s="98" t="s">
        <v>100</v>
      </c>
      <c r="N34" s="98" t="s">
        <v>170</v>
      </c>
      <c r="O34" s="99" t="s">
        <v>164</v>
      </c>
      <c r="P34" s="100" t="s">
        <v>183</v>
      </c>
    </row>
    <row r="35" spans="1:16" ht="12.75" customHeight="1">
      <c r="A35" s="39" t="str">
        <f t="shared" si="0"/>
        <v>BAVM 209 </v>
      </c>
      <c r="B35" s="11" t="str">
        <f t="shared" si="1"/>
        <v>I</v>
      </c>
      <c r="C35" s="39">
        <f t="shared" si="2"/>
        <v>54943.376799999998</v>
      </c>
      <c r="D35" t="str">
        <f t="shared" si="3"/>
        <v>vis</v>
      </c>
      <c r="E35">
        <f>VLOOKUP(C35,Active!C$21:E$972,3,FALSE)</f>
        <v>3817.9752456692781</v>
      </c>
      <c r="F35" s="11" t="s">
        <v>90</v>
      </c>
      <c r="G35" t="str">
        <f t="shared" si="4"/>
        <v>54943.3768</v>
      </c>
      <c r="H35" s="39">
        <f t="shared" si="5"/>
        <v>9593</v>
      </c>
      <c r="I35" s="97" t="s">
        <v>187</v>
      </c>
      <c r="J35" s="98" t="s">
        <v>188</v>
      </c>
      <c r="K35" s="97" t="s">
        <v>189</v>
      </c>
      <c r="L35" s="97" t="s">
        <v>190</v>
      </c>
      <c r="M35" s="98" t="s">
        <v>100</v>
      </c>
      <c r="N35" s="98" t="s">
        <v>170</v>
      </c>
      <c r="O35" s="99" t="s">
        <v>191</v>
      </c>
      <c r="P35" s="100" t="s">
        <v>183</v>
      </c>
    </row>
    <row r="36" spans="1:16" ht="12.75" customHeight="1">
      <c r="A36" s="39" t="str">
        <f t="shared" si="0"/>
        <v>BAVM 209 </v>
      </c>
      <c r="B36" s="11" t="str">
        <f t="shared" si="1"/>
        <v>II</v>
      </c>
      <c r="C36" s="39">
        <f t="shared" si="2"/>
        <v>54943.511100000003</v>
      </c>
      <c r="D36" t="str">
        <f t="shared" si="3"/>
        <v>vis</v>
      </c>
      <c r="E36">
        <f>VLOOKUP(C36,Active!C$21:E$972,3,FALSE)</f>
        <v>3818.4750040913568</v>
      </c>
      <c r="F36" s="11" t="s">
        <v>90</v>
      </c>
      <c r="G36" t="str">
        <f t="shared" si="4"/>
        <v>54943.5111</v>
      </c>
      <c r="H36" s="39">
        <f t="shared" si="5"/>
        <v>9593.5</v>
      </c>
      <c r="I36" s="97" t="s">
        <v>192</v>
      </c>
      <c r="J36" s="98" t="s">
        <v>193</v>
      </c>
      <c r="K36" s="97" t="s">
        <v>194</v>
      </c>
      <c r="L36" s="97" t="s">
        <v>195</v>
      </c>
      <c r="M36" s="98" t="s">
        <v>100</v>
      </c>
      <c r="N36" s="98" t="s">
        <v>170</v>
      </c>
      <c r="O36" s="99" t="s">
        <v>191</v>
      </c>
      <c r="P36" s="100" t="s">
        <v>183</v>
      </c>
    </row>
    <row r="37" spans="1:16" ht="12.75" customHeight="1">
      <c r="A37" s="39" t="str">
        <f t="shared" si="0"/>
        <v>BAVM 209 </v>
      </c>
      <c r="B37" s="11" t="str">
        <f t="shared" si="1"/>
        <v>I</v>
      </c>
      <c r="C37" s="39">
        <f t="shared" si="2"/>
        <v>54959.499799999998</v>
      </c>
      <c r="D37" t="str">
        <f t="shared" si="3"/>
        <v>vis</v>
      </c>
      <c r="E37">
        <f>VLOOKUP(C37,Active!C$21:E$972,3,FALSE)</f>
        <v>3877.9723047821626</v>
      </c>
      <c r="F37" s="11" t="s">
        <v>90</v>
      </c>
      <c r="G37" t="str">
        <f t="shared" si="4"/>
        <v>54959.4998</v>
      </c>
      <c r="H37" s="39">
        <f t="shared" si="5"/>
        <v>9653</v>
      </c>
      <c r="I37" s="97" t="s">
        <v>196</v>
      </c>
      <c r="J37" s="98" t="s">
        <v>197</v>
      </c>
      <c r="K37" s="97" t="s">
        <v>198</v>
      </c>
      <c r="L37" s="97" t="s">
        <v>199</v>
      </c>
      <c r="M37" s="98" t="s">
        <v>100</v>
      </c>
      <c r="N37" s="98" t="s">
        <v>170</v>
      </c>
      <c r="O37" s="99" t="s">
        <v>164</v>
      </c>
      <c r="P37" s="100" t="s">
        <v>183</v>
      </c>
    </row>
    <row r="38" spans="1:16" ht="12.75" customHeight="1">
      <c r="A38" s="39" t="str">
        <f t="shared" si="0"/>
        <v>IBVS 5894 </v>
      </c>
      <c r="B38" s="11" t="str">
        <f t="shared" si="1"/>
        <v>I</v>
      </c>
      <c r="C38" s="39">
        <f t="shared" si="2"/>
        <v>54961.650600000001</v>
      </c>
      <c r="D38" t="str">
        <f t="shared" si="3"/>
        <v>vis</v>
      </c>
      <c r="E38">
        <f>VLOOKUP(C38,Active!C$21:E$972,3,FALSE)</f>
        <v>3885.9758819539161</v>
      </c>
      <c r="F38" s="11" t="s">
        <v>90</v>
      </c>
      <c r="G38" t="str">
        <f t="shared" si="4"/>
        <v>54961.6506</v>
      </c>
      <c r="H38" s="39">
        <f t="shared" si="5"/>
        <v>9661</v>
      </c>
      <c r="I38" s="97" t="s">
        <v>200</v>
      </c>
      <c r="J38" s="98" t="s">
        <v>201</v>
      </c>
      <c r="K38" s="97" t="s">
        <v>202</v>
      </c>
      <c r="L38" s="97" t="s">
        <v>203</v>
      </c>
      <c r="M38" s="98" t="s">
        <v>100</v>
      </c>
      <c r="N38" s="98" t="s">
        <v>90</v>
      </c>
      <c r="O38" s="99" t="s">
        <v>204</v>
      </c>
      <c r="P38" s="100" t="s">
        <v>205</v>
      </c>
    </row>
    <row r="39" spans="1:16" ht="12.75" customHeight="1">
      <c r="A39" s="39" t="str">
        <f t="shared" si="0"/>
        <v>IBVS 5894 </v>
      </c>
      <c r="B39" s="11" t="str">
        <f t="shared" si="1"/>
        <v>II</v>
      </c>
      <c r="C39" s="39">
        <f t="shared" si="2"/>
        <v>54961.783600000002</v>
      </c>
      <c r="D39" t="str">
        <f t="shared" si="3"/>
        <v>vis</v>
      </c>
      <c r="E39">
        <f>VLOOKUP(C39,Active!C$21:E$972,3,FALSE)</f>
        <v>3886.4708028037649</v>
      </c>
      <c r="F39" s="11" t="s">
        <v>90</v>
      </c>
      <c r="G39" t="str">
        <f t="shared" si="4"/>
        <v>54961.7836</v>
      </c>
      <c r="H39" s="39">
        <f t="shared" si="5"/>
        <v>9661.5</v>
      </c>
      <c r="I39" s="97" t="s">
        <v>206</v>
      </c>
      <c r="J39" s="98" t="s">
        <v>207</v>
      </c>
      <c r="K39" s="97" t="s">
        <v>208</v>
      </c>
      <c r="L39" s="97" t="s">
        <v>209</v>
      </c>
      <c r="M39" s="98" t="s">
        <v>100</v>
      </c>
      <c r="N39" s="98" t="s">
        <v>90</v>
      </c>
      <c r="O39" s="99" t="s">
        <v>204</v>
      </c>
      <c r="P39" s="100" t="s">
        <v>205</v>
      </c>
    </row>
    <row r="40" spans="1:16" ht="12.75" customHeight="1">
      <c r="A40" s="39" t="str">
        <f t="shared" si="0"/>
        <v>IBVS 5894 </v>
      </c>
      <c r="B40" s="11" t="str">
        <f t="shared" si="1"/>
        <v>I</v>
      </c>
      <c r="C40" s="39">
        <f t="shared" si="2"/>
        <v>54961.919800000003</v>
      </c>
      <c r="D40" t="str">
        <f t="shared" si="3"/>
        <v>vis</v>
      </c>
      <c r="E40">
        <f>VLOOKUP(C40,Active!C$21:E$972,3,FALSE)</f>
        <v>3886.9776315236822</v>
      </c>
      <c r="F40" s="11" t="s">
        <v>90</v>
      </c>
      <c r="G40" t="str">
        <f t="shared" si="4"/>
        <v>54961.9198</v>
      </c>
      <c r="H40" s="39">
        <f t="shared" si="5"/>
        <v>9662</v>
      </c>
      <c r="I40" s="97" t="s">
        <v>210</v>
      </c>
      <c r="J40" s="98" t="s">
        <v>211</v>
      </c>
      <c r="K40" s="97" t="s">
        <v>212</v>
      </c>
      <c r="L40" s="97" t="s">
        <v>213</v>
      </c>
      <c r="M40" s="98" t="s">
        <v>100</v>
      </c>
      <c r="N40" s="98" t="s">
        <v>90</v>
      </c>
      <c r="O40" s="99" t="s">
        <v>204</v>
      </c>
      <c r="P40" s="100" t="s">
        <v>205</v>
      </c>
    </row>
    <row r="41" spans="1:16" ht="12.75" customHeight="1">
      <c r="A41" s="39" t="str">
        <f t="shared" si="0"/>
        <v>BAVM 209 </v>
      </c>
      <c r="B41" s="11" t="str">
        <f t="shared" si="1"/>
        <v>II</v>
      </c>
      <c r="C41" s="39">
        <f t="shared" si="2"/>
        <v>54996.449699999997</v>
      </c>
      <c r="D41" t="str">
        <f t="shared" si="3"/>
        <v>vis</v>
      </c>
      <c r="E41">
        <f>VLOOKUP(C41,Active!C$21:E$972,3,FALSE)</f>
        <v>4015.4706198919566</v>
      </c>
      <c r="F41" s="11" t="s">
        <v>90</v>
      </c>
      <c r="G41" t="str">
        <f t="shared" si="4"/>
        <v>54996.4497</v>
      </c>
      <c r="H41" s="39">
        <f t="shared" si="5"/>
        <v>9790.5</v>
      </c>
      <c r="I41" s="97" t="s">
        <v>214</v>
      </c>
      <c r="J41" s="98" t="s">
        <v>215</v>
      </c>
      <c r="K41" s="97" t="s">
        <v>216</v>
      </c>
      <c r="L41" s="97" t="s">
        <v>209</v>
      </c>
      <c r="M41" s="98" t="s">
        <v>100</v>
      </c>
      <c r="N41" s="98" t="s">
        <v>170</v>
      </c>
      <c r="O41" s="99" t="s">
        <v>164</v>
      </c>
      <c r="P41" s="100" t="s">
        <v>183</v>
      </c>
    </row>
    <row r="42" spans="1:16" ht="12.75" customHeight="1">
      <c r="A42" s="39" t="str">
        <f t="shared" si="0"/>
        <v>BAVM 209 </v>
      </c>
      <c r="B42" s="11" t="str">
        <f t="shared" si="1"/>
        <v>I</v>
      </c>
      <c r="C42" s="39">
        <f t="shared" si="2"/>
        <v>55029.3681</v>
      </c>
      <c r="D42" t="str">
        <f t="shared" si="3"/>
        <v>vis</v>
      </c>
      <c r="E42">
        <f>VLOOKUP(C42,Active!C$21:E$972,3,FALSE)</f>
        <v>4137.966879316491</v>
      </c>
      <c r="F42" s="11" t="s">
        <v>90</v>
      </c>
      <c r="G42" t="str">
        <f t="shared" si="4"/>
        <v>55029.3681</v>
      </c>
      <c r="H42" s="39">
        <f t="shared" si="5"/>
        <v>9913</v>
      </c>
      <c r="I42" s="97" t="s">
        <v>217</v>
      </c>
      <c r="J42" s="98" t="s">
        <v>218</v>
      </c>
      <c r="K42" s="97" t="s">
        <v>219</v>
      </c>
      <c r="L42" s="97" t="s">
        <v>220</v>
      </c>
      <c r="M42" s="98" t="s">
        <v>100</v>
      </c>
      <c r="N42" s="98" t="s">
        <v>170</v>
      </c>
      <c r="O42" s="99" t="s">
        <v>164</v>
      </c>
      <c r="P42" s="100" t="s">
        <v>183</v>
      </c>
    </row>
    <row r="43" spans="1:16" ht="12.75" customHeight="1">
      <c r="A43" s="39" t="str">
        <f t="shared" ref="A43:A74" si="6">P43</f>
        <v>IBVS 5920 </v>
      </c>
      <c r="B43" s="11" t="str">
        <f t="shared" ref="B43:B74" si="7">IF(H43=INT(H43),"I","II")</f>
        <v>I</v>
      </c>
      <c r="C43" s="39">
        <f t="shared" ref="C43:C74" si="8">1*G43</f>
        <v>55029.368799999997</v>
      </c>
      <c r="D43" t="str">
        <f t="shared" ref="D43:D74" si="9">VLOOKUP(F43,I$1:J$5,2,FALSE)</f>
        <v>vis</v>
      </c>
      <c r="E43">
        <f>VLOOKUP(C43,Active!C$21:E$972,3,FALSE)</f>
        <v>4137.9694841630571</v>
      </c>
      <c r="F43" s="11" t="s">
        <v>90</v>
      </c>
      <c r="G43" t="str">
        <f t="shared" ref="G43:G74" si="10">MID(I43,3,LEN(I43)-3)</f>
        <v>55029.3688</v>
      </c>
      <c r="H43" s="39">
        <f t="shared" ref="H43:H74" si="11">1*K43</f>
        <v>9913</v>
      </c>
      <c r="I43" s="97" t="s">
        <v>221</v>
      </c>
      <c r="J43" s="98" t="s">
        <v>222</v>
      </c>
      <c r="K43" s="97" t="s">
        <v>219</v>
      </c>
      <c r="L43" s="97" t="s">
        <v>128</v>
      </c>
      <c r="M43" s="98" t="s">
        <v>100</v>
      </c>
      <c r="N43" s="98" t="s">
        <v>92</v>
      </c>
      <c r="O43" s="99" t="s">
        <v>145</v>
      </c>
      <c r="P43" s="100" t="s">
        <v>223</v>
      </c>
    </row>
    <row r="44" spans="1:16" ht="12.75" customHeight="1">
      <c r="A44" s="39" t="str">
        <f t="shared" si="6"/>
        <v>BAVM 209 </v>
      </c>
      <c r="B44" s="11" t="str">
        <f t="shared" si="7"/>
        <v>II</v>
      </c>
      <c r="C44" s="39">
        <f t="shared" si="8"/>
        <v>55029.5003</v>
      </c>
      <c r="D44" t="str">
        <f t="shared" si="9"/>
        <v>vis</v>
      </c>
      <c r="E44">
        <f>VLOOKUP(C44,Active!C$21:E$972,3,FALSE)</f>
        <v>4138.4588231988155</v>
      </c>
      <c r="F44" s="11" t="s">
        <v>90</v>
      </c>
      <c r="G44" t="str">
        <f t="shared" si="10"/>
        <v>55029.5003</v>
      </c>
      <c r="H44" s="39">
        <f t="shared" si="11"/>
        <v>9913.5</v>
      </c>
      <c r="I44" s="97" t="s">
        <v>224</v>
      </c>
      <c r="J44" s="98" t="s">
        <v>225</v>
      </c>
      <c r="K44" s="97" t="s">
        <v>226</v>
      </c>
      <c r="L44" s="97" t="s">
        <v>227</v>
      </c>
      <c r="M44" s="98" t="s">
        <v>100</v>
      </c>
      <c r="N44" s="98" t="s">
        <v>170</v>
      </c>
      <c r="O44" s="99" t="s">
        <v>164</v>
      </c>
      <c r="P44" s="100" t="s">
        <v>183</v>
      </c>
    </row>
    <row r="45" spans="1:16" ht="12.75" customHeight="1">
      <c r="A45" s="39" t="str">
        <f t="shared" si="6"/>
        <v>IBVS 5920 </v>
      </c>
      <c r="B45" s="11" t="str">
        <f t="shared" si="7"/>
        <v>II</v>
      </c>
      <c r="C45" s="39">
        <f t="shared" si="8"/>
        <v>55038.369400000003</v>
      </c>
      <c r="D45" t="str">
        <f t="shared" si="9"/>
        <v>vis</v>
      </c>
      <c r="E45">
        <f>VLOOKUP(C45,Active!C$21:E$972,3,FALSE)</f>
        <v>4171.4626014645419</v>
      </c>
      <c r="F45" s="11" t="s">
        <v>90</v>
      </c>
      <c r="G45" t="str">
        <f t="shared" si="10"/>
        <v>55038.3694</v>
      </c>
      <c r="H45" s="39">
        <f t="shared" si="11"/>
        <v>9946.5</v>
      </c>
      <c r="I45" s="97" t="s">
        <v>228</v>
      </c>
      <c r="J45" s="98" t="s">
        <v>229</v>
      </c>
      <c r="K45" s="97" t="s">
        <v>230</v>
      </c>
      <c r="L45" s="97" t="s">
        <v>231</v>
      </c>
      <c r="M45" s="98" t="s">
        <v>100</v>
      </c>
      <c r="N45" s="98" t="s">
        <v>92</v>
      </c>
      <c r="O45" s="99" t="s">
        <v>145</v>
      </c>
      <c r="P45" s="100" t="s">
        <v>223</v>
      </c>
    </row>
    <row r="46" spans="1:16" ht="12.75" customHeight="1">
      <c r="A46" s="39" t="str">
        <f t="shared" si="6"/>
        <v>IBVS 5920 </v>
      </c>
      <c r="B46" s="11" t="str">
        <f t="shared" si="7"/>
        <v>I</v>
      </c>
      <c r="C46" s="39">
        <f t="shared" si="8"/>
        <v>55038.505700000002</v>
      </c>
      <c r="D46" t="str">
        <f t="shared" si="9"/>
        <v>vis</v>
      </c>
      <c r="E46">
        <f>VLOOKUP(C46,Active!C$21:E$972,3,FALSE)</f>
        <v>4171.9698023053897</v>
      </c>
      <c r="F46" s="11" t="s">
        <v>90</v>
      </c>
      <c r="G46" t="str">
        <f t="shared" si="10"/>
        <v>55038.5057</v>
      </c>
      <c r="H46" s="39">
        <f t="shared" si="11"/>
        <v>9947</v>
      </c>
      <c r="I46" s="97" t="s">
        <v>232</v>
      </c>
      <c r="J46" s="98" t="s">
        <v>233</v>
      </c>
      <c r="K46" s="97" t="s">
        <v>234</v>
      </c>
      <c r="L46" s="97" t="s">
        <v>235</v>
      </c>
      <c r="M46" s="98" t="s">
        <v>100</v>
      </c>
      <c r="N46" s="98" t="s">
        <v>92</v>
      </c>
      <c r="O46" s="99" t="s">
        <v>145</v>
      </c>
      <c r="P46" s="100" t="s">
        <v>223</v>
      </c>
    </row>
    <row r="47" spans="1:16" ht="12.75" customHeight="1">
      <c r="A47" s="39" t="str">
        <f t="shared" si="6"/>
        <v>BAVM 214 </v>
      </c>
      <c r="B47" s="11" t="str">
        <f t="shared" si="7"/>
        <v>II</v>
      </c>
      <c r="C47" s="39">
        <f t="shared" si="8"/>
        <v>55049.385699999999</v>
      </c>
      <c r="D47" t="str">
        <f t="shared" si="9"/>
        <v>vis</v>
      </c>
      <c r="E47">
        <f>VLOOKUP(C47,Active!C$21:E$972,3,FALSE)</f>
        <v>4212.4565605481512</v>
      </c>
      <c r="F47" s="11" t="s">
        <v>90</v>
      </c>
      <c r="G47" t="str">
        <f t="shared" si="10"/>
        <v>55049.3857</v>
      </c>
      <c r="H47" s="39">
        <f t="shared" si="11"/>
        <v>9987.5</v>
      </c>
      <c r="I47" s="97" t="s">
        <v>236</v>
      </c>
      <c r="J47" s="98" t="s">
        <v>237</v>
      </c>
      <c r="K47" s="97" t="s">
        <v>238</v>
      </c>
      <c r="L47" s="97" t="s">
        <v>239</v>
      </c>
      <c r="M47" s="98" t="s">
        <v>100</v>
      </c>
      <c r="N47" s="98" t="s">
        <v>170</v>
      </c>
      <c r="O47" s="99" t="s">
        <v>164</v>
      </c>
      <c r="P47" s="100" t="s">
        <v>240</v>
      </c>
    </row>
    <row r="48" spans="1:16" ht="12.75" customHeight="1">
      <c r="A48" s="39" t="str">
        <f t="shared" si="6"/>
        <v>IBVS 5945 </v>
      </c>
      <c r="B48" s="11" t="str">
        <f t="shared" si="7"/>
        <v>I</v>
      </c>
      <c r="C48" s="39">
        <f t="shared" si="8"/>
        <v>55269.877</v>
      </c>
      <c r="D48" t="str">
        <f t="shared" si="9"/>
        <v>vis</v>
      </c>
      <c r="E48">
        <f>VLOOKUP(C48,Active!C$21:E$972,3,FALSE)</f>
        <v>5032.9508581340324</v>
      </c>
      <c r="F48" s="11" t="s">
        <v>90</v>
      </c>
      <c r="G48" t="str">
        <f t="shared" si="10"/>
        <v>55269.8770</v>
      </c>
      <c r="H48" s="39">
        <f t="shared" si="11"/>
        <v>10808</v>
      </c>
      <c r="I48" s="97" t="s">
        <v>241</v>
      </c>
      <c r="J48" s="98" t="s">
        <v>242</v>
      </c>
      <c r="K48" s="97" t="s">
        <v>243</v>
      </c>
      <c r="L48" s="97" t="s">
        <v>244</v>
      </c>
      <c r="M48" s="98" t="s">
        <v>100</v>
      </c>
      <c r="N48" s="98" t="s">
        <v>90</v>
      </c>
      <c r="O48" s="99" t="s">
        <v>204</v>
      </c>
      <c r="P48" s="100" t="s">
        <v>245</v>
      </c>
    </row>
    <row r="49" spans="1:16" ht="12.75" customHeight="1">
      <c r="A49" s="39" t="str">
        <f t="shared" si="6"/>
        <v>BAVM 214 </v>
      </c>
      <c r="B49" s="11" t="str">
        <f t="shared" si="7"/>
        <v>II</v>
      </c>
      <c r="C49" s="39">
        <f t="shared" si="8"/>
        <v>55293.392099999997</v>
      </c>
      <c r="D49" t="str">
        <f t="shared" si="9"/>
        <v>vis</v>
      </c>
      <c r="E49">
        <f>VLOOKUP(C49,Active!C$21:E$972,3,FALSE)</f>
        <v>5120.4554692327883</v>
      </c>
      <c r="F49" s="11" t="s">
        <v>90</v>
      </c>
      <c r="G49" t="str">
        <f t="shared" si="10"/>
        <v>55293.3921</v>
      </c>
      <c r="H49" s="39">
        <f t="shared" si="11"/>
        <v>10895.5</v>
      </c>
      <c r="I49" s="97" t="s">
        <v>246</v>
      </c>
      <c r="J49" s="98" t="s">
        <v>247</v>
      </c>
      <c r="K49" s="97" t="s">
        <v>248</v>
      </c>
      <c r="L49" s="97" t="s">
        <v>249</v>
      </c>
      <c r="M49" s="98" t="s">
        <v>100</v>
      </c>
      <c r="N49" s="98" t="s">
        <v>170</v>
      </c>
      <c r="O49" s="99" t="s">
        <v>164</v>
      </c>
      <c r="P49" s="100" t="s">
        <v>240</v>
      </c>
    </row>
    <row r="50" spans="1:16" ht="12.75" customHeight="1">
      <c r="A50" s="39" t="str">
        <f t="shared" si="6"/>
        <v>BAVM 214 </v>
      </c>
      <c r="B50" s="11" t="str">
        <f t="shared" si="7"/>
        <v>I</v>
      </c>
      <c r="C50" s="39">
        <f t="shared" si="8"/>
        <v>55293.525699999998</v>
      </c>
      <c r="D50" t="str">
        <f t="shared" si="9"/>
        <v>vis</v>
      </c>
      <c r="E50">
        <f>VLOOKUP(C50,Active!C$21:E$972,3,FALSE)</f>
        <v>5120.9526228082732</v>
      </c>
      <c r="F50" s="11" t="s">
        <v>90</v>
      </c>
      <c r="G50" t="str">
        <f t="shared" si="10"/>
        <v>55293.5257</v>
      </c>
      <c r="H50" s="39">
        <f t="shared" si="11"/>
        <v>10896</v>
      </c>
      <c r="I50" s="97" t="s">
        <v>250</v>
      </c>
      <c r="J50" s="98" t="s">
        <v>251</v>
      </c>
      <c r="K50" s="97" t="s">
        <v>252</v>
      </c>
      <c r="L50" s="97" t="s">
        <v>253</v>
      </c>
      <c r="M50" s="98" t="s">
        <v>100</v>
      </c>
      <c r="N50" s="98" t="s">
        <v>170</v>
      </c>
      <c r="O50" s="99" t="s">
        <v>164</v>
      </c>
      <c r="P50" s="100" t="s">
        <v>240</v>
      </c>
    </row>
    <row r="51" spans="1:16" ht="12.75" customHeight="1">
      <c r="A51" s="39" t="str">
        <f t="shared" si="6"/>
        <v>BAVM 214 </v>
      </c>
      <c r="B51" s="11" t="str">
        <f t="shared" si="7"/>
        <v>II</v>
      </c>
      <c r="C51" s="39">
        <f t="shared" si="8"/>
        <v>55304.408499999998</v>
      </c>
      <c r="D51" t="str">
        <f t="shared" si="9"/>
        <v>vis</v>
      </c>
      <c r="E51">
        <f>VLOOKUP(C51,Active!C$21:E$972,3,FALSE)</f>
        <v>5161.4498004373545</v>
      </c>
      <c r="F51" s="11" t="s">
        <v>90</v>
      </c>
      <c r="G51" t="str">
        <f t="shared" si="10"/>
        <v>55304.4085</v>
      </c>
      <c r="H51" s="39">
        <f t="shared" si="11"/>
        <v>10936.5</v>
      </c>
      <c r="I51" s="97" t="s">
        <v>254</v>
      </c>
      <c r="J51" s="98" t="s">
        <v>255</v>
      </c>
      <c r="K51" s="97" t="s">
        <v>256</v>
      </c>
      <c r="L51" s="97" t="s">
        <v>257</v>
      </c>
      <c r="M51" s="98" t="s">
        <v>100</v>
      </c>
      <c r="N51" s="98" t="s">
        <v>170</v>
      </c>
      <c r="O51" s="99" t="s">
        <v>164</v>
      </c>
      <c r="P51" s="100" t="s">
        <v>240</v>
      </c>
    </row>
    <row r="52" spans="1:16" ht="12.75" customHeight="1">
      <c r="A52" s="39" t="str">
        <f t="shared" si="6"/>
        <v>BAVM 214 </v>
      </c>
      <c r="B52" s="11" t="str">
        <f t="shared" si="7"/>
        <v>I</v>
      </c>
      <c r="C52" s="39">
        <f t="shared" si="8"/>
        <v>55304.543700000002</v>
      </c>
      <c r="D52" t="str">
        <f t="shared" si="9"/>
        <v>vis</v>
      </c>
      <c r="E52">
        <f>VLOOKUP(C52,Active!C$21:E$972,3,FALSE)</f>
        <v>5161.9529079478871</v>
      </c>
      <c r="F52" s="11" t="s">
        <v>90</v>
      </c>
      <c r="G52" t="str">
        <f t="shared" si="10"/>
        <v>55304.5437</v>
      </c>
      <c r="H52" s="39">
        <f t="shared" si="11"/>
        <v>10937</v>
      </c>
      <c r="I52" s="97" t="s">
        <v>258</v>
      </c>
      <c r="J52" s="98" t="s">
        <v>259</v>
      </c>
      <c r="K52" s="97" t="s">
        <v>260</v>
      </c>
      <c r="L52" s="97" t="s">
        <v>261</v>
      </c>
      <c r="M52" s="98" t="s">
        <v>100</v>
      </c>
      <c r="N52" s="98" t="s">
        <v>170</v>
      </c>
      <c r="O52" s="99" t="s">
        <v>164</v>
      </c>
      <c r="P52" s="100" t="s">
        <v>240</v>
      </c>
    </row>
    <row r="53" spans="1:16" ht="12.75" customHeight="1">
      <c r="A53" s="39" t="str">
        <f t="shared" si="6"/>
        <v>BAVM 214 </v>
      </c>
      <c r="B53" s="11" t="str">
        <f t="shared" si="7"/>
        <v>II</v>
      </c>
      <c r="C53" s="39">
        <f t="shared" si="8"/>
        <v>55309.514900000002</v>
      </c>
      <c r="D53" t="str">
        <f t="shared" si="9"/>
        <v>vis</v>
      </c>
      <c r="E53">
        <f>VLOOKUP(C53,Active!C$21:E$972,3,FALSE)</f>
        <v>5180.4517841038123</v>
      </c>
      <c r="F53" s="11" t="s">
        <v>90</v>
      </c>
      <c r="G53" t="str">
        <f t="shared" si="10"/>
        <v>55309.5149</v>
      </c>
      <c r="H53" s="39">
        <f t="shared" si="11"/>
        <v>10955.5</v>
      </c>
      <c r="I53" s="97" t="s">
        <v>262</v>
      </c>
      <c r="J53" s="98" t="s">
        <v>263</v>
      </c>
      <c r="K53" s="97" t="s">
        <v>264</v>
      </c>
      <c r="L53" s="97" t="s">
        <v>265</v>
      </c>
      <c r="M53" s="98" t="s">
        <v>100</v>
      </c>
      <c r="N53" s="98" t="s">
        <v>170</v>
      </c>
      <c r="O53" s="99" t="s">
        <v>164</v>
      </c>
      <c r="P53" s="100" t="s">
        <v>240</v>
      </c>
    </row>
    <row r="54" spans="1:16" ht="12.75" customHeight="1">
      <c r="A54" s="39" t="str">
        <f t="shared" si="6"/>
        <v>BAVM 214 </v>
      </c>
      <c r="B54" s="11" t="str">
        <f t="shared" si="7"/>
        <v>II</v>
      </c>
      <c r="C54" s="39">
        <f t="shared" si="8"/>
        <v>55376.428999999996</v>
      </c>
      <c r="D54" t="str">
        <f t="shared" si="9"/>
        <v>vis</v>
      </c>
      <c r="E54">
        <f>VLOOKUP(C54,Active!C$21:E$972,3,FALSE)</f>
        <v>5429.4531618365691</v>
      </c>
      <c r="F54" s="11" t="s">
        <v>90</v>
      </c>
      <c r="G54" t="str">
        <f t="shared" si="10"/>
        <v>55376.4290</v>
      </c>
      <c r="H54" s="39">
        <f t="shared" si="11"/>
        <v>11204.5</v>
      </c>
      <c r="I54" s="97" t="s">
        <v>266</v>
      </c>
      <c r="J54" s="98" t="s">
        <v>267</v>
      </c>
      <c r="K54" s="97" t="s">
        <v>268</v>
      </c>
      <c r="L54" s="97" t="s">
        <v>269</v>
      </c>
      <c r="M54" s="98" t="s">
        <v>100</v>
      </c>
      <c r="N54" s="98" t="s">
        <v>170</v>
      </c>
      <c r="O54" s="99" t="s">
        <v>164</v>
      </c>
      <c r="P54" s="100" t="s">
        <v>240</v>
      </c>
    </row>
    <row r="55" spans="1:16" ht="12.75" customHeight="1">
      <c r="A55" s="39" t="str">
        <f t="shared" si="6"/>
        <v>BAVM 214 </v>
      </c>
      <c r="B55" s="11" t="str">
        <f t="shared" si="7"/>
        <v>I</v>
      </c>
      <c r="C55" s="39">
        <f t="shared" si="8"/>
        <v>55397.523300000001</v>
      </c>
      <c r="D55" t="str">
        <f t="shared" si="9"/>
        <v>vis</v>
      </c>
      <c r="E55">
        <f>VLOOKUP(C55,Active!C$21:E$972,3,FALSE)</f>
        <v>5507.9494692263352</v>
      </c>
      <c r="F55" s="11" t="s">
        <v>90</v>
      </c>
      <c r="G55" t="str">
        <f t="shared" si="10"/>
        <v>55397.5233</v>
      </c>
      <c r="H55" s="39">
        <f t="shared" si="11"/>
        <v>11283</v>
      </c>
      <c r="I55" s="97" t="s">
        <v>270</v>
      </c>
      <c r="J55" s="98" t="s">
        <v>271</v>
      </c>
      <c r="K55" s="97" t="s">
        <v>272</v>
      </c>
      <c r="L55" s="97" t="s">
        <v>244</v>
      </c>
      <c r="M55" s="98" t="s">
        <v>100</v>
      </c>
      <c r="N55" s="98" t="s">
        <v>170</v>
      </c>
      <c r="O55" s="99" t="s">
        <v>164</v>
      </c>
      <c r="P55" s="100" t="s">
        <v>240</v>
      </c>
    </row>
    <row r="56" spans="1:16" ht="12.75" customHeight="1">
      <c r="A56" s="39" t="str">
        <f t="shared" si="6"/>
        <v>BAVM 220 </v>
      </c>
      <c r="B56" s="11" t="str">
        <f t="shared" si="7"/>
        <v>II</v>
      </c>
      <c r="C56" s="39">
        <f t="shared" si="8"/>
        <v>55629.5769</v>
      </c>
      <c r="D56" t="str">
        <f t="shared" si="9"/>
        <v>vis</v>
      </c>
      <c r="E56">
        <f>VLOOKUP(C56,Active!C$21:E$972,3,FALSE)</f>
        <v>6371.4695062267665</v>
      </c>
      <c r="F56" s="11" t="s">
        <v>90</v>
      </c>
      <c r="G56" t="str">
        <f t="shared" si="10"/>
        <v>55629.5769</v>
      </c>
      <c r="H56" s="39">
        <f t="shared" si="11"/>
        <v>12146.5</v>
      </c>
      <c r="I56" s="97" t="s">
        <v>273</v>
      </c>
      <c r="J56" s="98" t="s">
        <v>274</v>
      </c>
      <c r="K56" s="97" t="s">
        <v>275</v>
      </c>
      <c r="L56" s="97" t="s">
        <v>276</v>
      </c>
      <c r="M56" s="98" t="s">
        <v>100</v>
      </c>
      <c r="N56" s="98" t="s">
        <v>170</v>
      </c>
      <c r="O56" s="99" t="s">
        <v>191</v>
      </c>
      <c r="P56" s="100" t="s">
        <v>277</v>
      </c>
    </row>
    <row r="57" spans="1:16" ht="12.75" customHeight="1">
      <c r="A57" s="39" t="str">
        <f t="shared" si="6"/>
        <v>IBVS 5992 </v>
      </c>
      <c r="B57" s="11" t="str">
        <f t="shared" si="7"/>
        <v>I</v>
      </c>
      <c r="C57" s="39">
        <f t="shared" si="8"/>
        <v>55653.894399999997</v>
      </c>
      <c r="D57" t="str">
        <f t="shared" si="9"/>
        <v>vis</v>
      </c>
      <c r="E57">
        <f>VLOOKUP(C57,Active!C$21:E$972,3,FALSE)</f>
        <v>6461.960015745929</v>
      </c>
      <c r="F57" s="11" t="s">
        <v>90</v>
      </c>
      <c r="G57" t="str">
        <f t="shared" si="10"/>
        <v>55653.8944</v>
      </c>
      <c r="H57" s="39">
        <f t="shared" si="11"/>
        <v>12237</v>
      </c>
      <c r="I57" s="97" t="s">
        <v>278</v>
      </c>
      <c r="J57" s="98" t="s">
        <v>279</v>
      </c>
      <c r="K57" s="97" t="s">
        <v>280</v>
      </c>
      <c r="L57" s="97" t="s">
        <v>281</v>
      </c>
      <c r="M57" s="98" t="s">
        <v>100</v>
      </c>
      <c r="N57" s="98" t="s">
        <v>90</v>
      </c>
      <c r="O57" s="99" t="s">
        <v>204</v>
      </c>
      <c r="P57" s="100" t="s">
        <v>282</v>
      </c>
    </row>
    <row r="58" spans="1:16" ht="12.75" customHeight="1">
      <c r="A58" s="39" t="str">
        <f t="shared" si="6"/>
        <v>BAVM 228 </v>
      </c>
      <c r="B58" s="11" t="str">
        <f t="shared" si="7"/>
        <v>II</v>
      </c>
      <c r="C58" s="39">
        <f t="shared" si="8"/>
        <v>56008.482400000001</v>
      </c>
      <c r="D58" t="str">
        <f t="shared" si="9"/>
        <v>vis</v>
      </c>
      <c r="E58">
        <f>VLOOKUP(C58,Active!C$21:E$972,3,FALSE)</f>
        <v>7781.4562135205497</v>
      </c>
      <c r="F58" s="11" t="s">
        <v>90</v>
      </c>
      <c r="G58" t="str">
        <f t="shared" si="10"/>
        <v>56008.4824</v>
      </c>
      <c r="H58" s="39">
        <f t="shared" si="11"/>
        <v>13556.5</v>
      </c>
      <c r="I58" s="97" t="s">
        <v>283</v>
      </c>
      <c r="J58" s="98" t="s">
        <v>284</v>
      </c>
      <c r="K58" s="97" t="s">
        <v>285</v>
      </c>
      <c r="L58" s="97" t="s">
        <v>286</v>
      </c>
      <c r="M58" s="98" t="s">
        <v>100</v>
      </c>
      <c r="N58" s="98" t="s">
        <v>170</v>
      </c>
      <c r="O58" s="99" t="s">
        <v>164</v>
      </c>
      <c r="P58" s="100" t="s">
        <v>287</v>
      </c>
    </row>
    <row r="59" spans="1:16" ht="12.75" customHeight="1">
      <c r="A59" s="39" t="str">
        <f t="shared" si="6"/>
        <v>BAVM 228 </v>
      </c>
      <c r="B59" s="11" t="str">
        <f t="shared" si="7"/>
        <v>I</v>
      </c>
      <c r="C59" s="39">
        <f t="shared" si="8"/>
        <v>56008.616199999997</v>
      </c>
      <c r="D59" t="str">
        <f t="shared" si="9"/>
        <v>vis</v>
      </c>
      <c r="E59">
        <f>VLOOKUP(C59,Active!C$21:E$972,3,FALSE)</f>
        <v>7781.9541113378955</v>
      </c>
      <c r="F59" s="11" t="s">
        <v>90</v>
      </c>
      <c r="G59" t="str">
        <f t="shared" si="10"/>
        <v>56008.6162</v>
      </c>
      <c r="H59" s="39">
        <f t="shared" si="11"/>
        <v>13557</v>
      </c>
      <c r="I59" s="97" t="s">
        <v>288</v>
      </c>
      <c r="J59" s="98" t="s">
        <v>289</v>
      </c>
      <c r="K59" s="97" t="s">
        <v>290</v>
      </c>
      <c r="L59" s="97" t="s">
        <v>291</v>
      </c>
      <c r="M59" s="98" t="s">
        <v>100</v>
      </c>
      <c r="N59" s="98" t="s">
        <v>170</v>
      </c>
      <c r="O59" s="99" t="s">
        <v>164</v>
      </c>
      <c r="P59" s="100" t="s">
        <v>287</v>
      </c>
    </row>
    <row r="60" spans="1:16" ht="12.75" customHeight="1">
      <c r="A60" s="39" t="str">
        <f t="shared" si="6"/>
        <v>IBVS 6029 </v>
      </c>
      <c r="B60" s="11" t="str">
        <f t="shared" si="7"/>
        <v>II</v>
      </c>
      <c r="C60" s="39">
        <f t="shared" si="8"/>
        <v>56035.889000000003</v>
      </c>
      <c r="D60" t="str">
        <f t="shared" si="9"/>
        <v>CCD</v>
      </c>
      <c r="E60">
        <f>VLOOKUP(C60,Active!C$21:E$972,3,FALSE)</f>
        <v>7883.4419109889704</v>
      </c>
      <c r="F60" s="11" t="str">
        <f>LEFT(M60,1)</f>
        <v>C</v>
      </c>
      <c r="G60" t="str">
        <f t="shared" si="10"/>
        <v>56035.889</v>
      </c>
      <c r="H60" s="39">
        <f t="shared" si="11"/>
        <v>13658.5</v>
      </c>
      <c r="I60" s="97" t="s">
        <v>292</v>
      </c>
      <c r="J60" s="98" t="s">
        <v>293</v>
      </c>
      <c r="K60" s="97" t="s">
        <v>294</v>
      </c>
      <c r="L60" s="97" t="s">
        <v>295</v>
      </c>
      <c r="M60" s="98" t="s">
        <v>100</v>
      </c>
      <c r="N60" s="98" t="s">
        <v>90</v>
      </c>
      <c r="O60" s="99" t="s">
        <v>204</v>
      </c>
      <c r="P60" s="100" t="s">
        <v>296</v>
      </c>
    </row>
    <row r="61" spans="1:16" ht="12.75" customHeight="1">
      <c r="A61" s="39" t="str">
        <f t="shared" si="6"/>
        <v>BAVM 228 </v>
      </c>
      <c r="B61" s="11" t="str">
        <f t="shared" si="7"/>
        <v>I</v>
      </c>
      <c r="C61" s="39">
        <f t="shared" si="8"/>
        <v>56045.431600000004</v>
      </c>
      <c r="D61" t="str">
        <f t="shared" si="9"/>
        <v>CCD</v>
      </c>
      <c r="E61">
        <f>VLOOKUP(C61,Active!C$21:E$972,3,FALSE)</f>
        <v>7918.9519237837776</v>
      </c>
      <c r="F61" s="11" t="str">
        <f>LEFT(M61,1)</f>
        <v>C</v>
      </c>
      <c r="G61" t="str">
        <f t="shared" si="10"/>
        <v>56045.4316</v>
      </c>
      <c r="H61" s="39">
        <f t="shared" si="11"/>
        <v>13694</v>
      </c>
      <c r="I61" s="97" t="s">
        <v>297</v>
      </c>
      <c r="J61" s="98" t="s">
        <v>298</v>
      </c>
      <c r="K61" s="97" t="s">
        <v>299</v>
      </c>
      <c r="L61" s="97" t="s">
        <v>114</v>
      </c>
      <c r="M61" s="98" t="s">
        <v>100</v>
      </c>
      <c r="N61" s="98" t="s">
        <v>170</v>
      </c>
      <c r="O61" s="99" t="s">
        <v>164</v>
      </c>
      <c r="P61" s="100" t="s">
        <v>287</v>
      </c>
    </row>
    <row r="62" spans="1:16" ht="12.75" customHeight="1">
      <c r="A62" s="39" t="str">
        <f t="shared" si="6"/>
        <v>BAVM 228 </v>
      </c>
      <c r="B62" s="11" t="str">
        <f t="shared" si="7"/>
        <v>II</v>
      </c>
      <c r="C62" s="39">
        <f t="shared" si="8"/>
        <v>56045.5651</v>
      </c>
      <c r="D62" t="str">
        <f t="shared" si="9"/>
        <v>CCD</v>
      </c>
      <c r="E62">
        <f>VLOOKUP(C62,Active!C$21:E$972,3,FALSE)</f>
        <v>7919.4487052383047</v>
      </c>
      <c r="F62" s="11" t="str">
        <f>LEFT(M62,1)</f>
        <v>C</v>
      </c>
      <c r="G62" t="str">
        <f t="shared" si="10"/>
        <v>56045.5651</v>
      </c>
      <c r="H62" s="39">
        <f t="shared" si="11"/>
        <v>13694.5</v>
      </c>
      <c r="I62" s="97" t="s">
        <v>300</v>
      </c>
      <c r="J62" s="98" t="s">
        <v>301</v>
      </c>
      <c r="K62" s="97" t="s">
        <v>302</v>
      </c>
      <c r="L62" s="97" t="s">
        <v>303</v>
      </c>
      <c r="M62" s="98" t="s">
        <v>100</v>
      </c>
      <c r="N62" s="98" t="s">
        <v>170</v>
      </c>
      <c r="O62" s="99" t="s">
        <v>164</v>
      </c>
      <c r="P62" s="100" t="s">
        <v>287</v>
      </c>
    </row>
    <row r="63" spans="1:16" ht="12.75" customHeight="1">
      <c r="A63" s="39" t="str">
        <f t="shared" si="6"/>
        <v>BAVM 228 </v>
      </c>
      <c r="B63" s="11" t="str">
        <f t="shared" si="7"/>
        <v>II</v>
      </c>
      <c r="C63" s="39">
        <f t="shared" si="8"/>
        <v>56065.450799999999</v>
      </c>
      <c r="D63" t="str">
        <f t="shared" si="9"/>
        <v>CCD</v>
      </c>
      <c r="E63">
        <f>VLOOKUP(C63,Active!C$21:E$972,3,FALSE)</f>
        <v>7993.4475589504582</v>
      </c>
      <c r="F63" s="11" t="str">
        <f>LEFT(M63,1)</f>
        <v>C</v>
      </c>
      <c r="G63" t="str">
        <f t="shared" si="10"/>
        <v>56065.4508</v>
      </c>
      <c r="H63" s="39">
        <f t="shared" si="11"/>
        <v>13768.5</v>
      </c>
      <c r="I63" s="97" t="s">
        <v>304</v>
      </c>
      <c r="J63" s="98" t="s">
        <v>305</v>
      </c>
      <c r="K63" s="97" t="s">
        <v>306</v>
      </c>
      <c r="L63" s="97" t="s">
        <v>307</v>
      </c>
      <c r="M63" s="98" t="s">
        <v>100</v>
      </c>
      <c r="N63" s="98" t="s">
        <v>170</v>
      </c>
      <c r="O63" s="99" t="s">
        <v>164</v>
      </c>
      <c r="P63" s="100" t="s">
        <v>287</v>
      </c>
    </row>
    <row r="64" spans="1:16" ht="12.75" customHeight="1">
      <c r="A64" s="39" t="str">
        <f t="shared" si="6"/>
        <v>IBVS 6075 </v>
      </c>
      <c r="B64" s="11" t="str">
        <f t="shared" si="7"/>
        <v>I</v>
      </c>
      <c r="C64" s="39">
        <f t="shared" si="8"/>
        <v>56080.365100000003</v>
      </c>
      <c r="D64" t="str">
        <f t="shared" si="9"/>
        <v>CCD</v>
      </c>
      <c r="E64">
        <f>VLOOKUP(C64,Active!C$21:E$972,3,FALSE)</f>
        <v>8048.9467922648264</v>
      </c>
      <c r="F64" s="11" t="str">
        <f>LEFT(M64,1)</f>
        <v>C</v>
      </c>
      <c r="G64" t="str">
        <f t="shared" si="10"/>
        <v>56080.3651</v>
      </c>
      <c r="H64" s="39">
        <f t="shared" si="11"/>
        <v>13824</v>
      </c>
      <c r="I64" s="97" t="s">
        <v>308</v>
      </c>
      <c r="J64" s="98" t="s">
        <v>309</v>
      </c>
      <c r="K64" s="97" t="s">
        <v>310</v>
      </c>
      <c r="L64" s="97" t="s">
        <v>227</v>
      </c>
      <c r="M64" s="98" t="s">
        <v>100</v>
      </c>
      <c r="N64" s="98" t="s">
        <v>311</v>
      </c>
      <c r="O64" s="99" t="s">
        <v>312</v>
      </c>
      <c r="P64" s="100" t="s">
        <v>313</v>
      </c>
    </row>
    <row r="65" spans="1:16" ht="12.75" customHeight="1">
      <c r="A65" s="39" t="str">
        <f t="shared" si="6"/>
        <v>IBVS 6075 </v>
      </c>
      <c r="B65" s="11" t="str">
        <f t="shared" si="7"/>
        <v>II</v>
      </c>
      <c r="C65" s="39">
        <f t="shared" si="8"/>
        <v>56080.499100000001</v>
      </c>
      <c r="D65" t="str">
        <f t="shared" si="9"/>
        <v>vis</v>
      </c>
      <c r="E65">
        <f>VLOOKUP(C65,Active!C$21:E$972,3,FALSE)</f>
        <v>8049.4454343240595</v>
      </c>
      <c r="F65" s="11" t="s">
        <v>90</v>
      </c>
      <c r="G65" t="str">
        <f t="shared" si="10"/>
        <v>56080.4991</v>
      </c>
      <c r="H65" s="39">
        <f t="shared" si="11"/>
        <v>13824.5</v>
      </c>
      <c r="I65" s="97" t="s">
        <v>314</v>
      </c>
      <c r="J65" s="98" t="s">
        <v>315</v>
      </c>
      <c r="K65" s="97" t="s">
        <v>316</v>
      </c>
      <c r="L65" s="97" t="s">
        <v>317</v>
      </c>
      <c r="M65" s="98" t="s">
        <v>100</v>
      </c>
      <c r="N65" s="98" t="s">
        <v>311</v>
      </c>
      <c r="O65" s="99" t="s">
        <v>312</v>
      </c>
      <c r="P65" s="100" t="s">
        <v>313</v>
      </c>
    </row>
    <row r="66" spans="1:16" ht="12.75" customHeight="1">
      <c r="A66" s="39" t="str">
        <f t="shared" si="6"/>
        <v>IBVS 6128 </v>
      </c>
      <c r="B66" s="11" t="str">
        <f t="shared" si="7"/>
        <v>I</v>
      </c>
      <c r="C66" s="39">
        <f t="shared" si="8"/>
        <v>56087.352700000003</v>
      </c>
      <c r="D66" t="str">
        <f t="shared" si="9"/>
        <v>vis</v>
      </c>
      <c r="E66">
        <f>VLOOKUP(C66,Active!C$21:E$972,3,FALSE)</f>
        <v>8074.949115049496</v>
      </c>
      <c r="F66" s="11" t="s">
        <v>90</v>
      </c>
      <c r="G66" t="str">
        <f t="shared" si="10"/>
        <v>56087.3527</v>
      </c>
      <c r="H66" s="39">
        <f t="shared" si="11"/>
        <v>13850</v>
      </c>
      <c r="I66" s="97" t="s">
        <v>318</v>
      </c>
      <c r="J66" s="98" t="s">
        <v>319</v>
      </c>
      <c r="K66" s="97" t="s">
        <v>320</v>
      </c>
      <c r="L66" s="97" t="s">
        <v>99</v>
      </c>
      <c r="M66" s="98" t="s">
        <v>100</v>
      </c>
      <c r="N66" s="98" t="s">
        <v>311</v>
      </c>
      <c r="O66" s="99" t="s">
        <v>321</v>
      </c>
      <c r="P66" s="100" t="s">
        <v>322</v>
      </c>
    </row>
    <row r="67" spans="1:16" ht="12.75" customHeight="1">
      <c r="A67" s="39" t="str">
        <f t="shared" si="6"/>
        <v>IBVS 6128 </v>
      </c>
      <c r="B67" s="11" t="str">
        <f t="shared" si="7"/>
        <v>II</v>
      </c>
      <c r="C67" s="39">
        <f t="shared" si="8"/>
        <v>56087.484799999998</v>
      </c>
      <c r="D67" t="str">
        <f t="shared" si="9"/>
        <v>vis</v>
      </c>
      <c r="E67">
        <f>VLOOKUP(C67,Active!C$21:E$972,3,FALSE)</f>
        <v>8075.4406868108636</v>
      </c>
      <c r="F67" s="11" t="s">
        <v>90</v>
      </c>
      <c r="G67" t="str">
        <f t="shared" si="10"/>
        <v>56087.4848</v>
      </c>
      <c r="H67" s="39">
        <f t="shared" si="11"/>
        <v>13850.5</v>
      </c>
      <c r="I67" s="97" t="s">
        <v>323</v>
      </c>
      <c r="J67" s="98" t="s">
        <v>324</v>
      </c>
      <c r="K67" s="97" t="s">
        <v>325</v>
      </c>
      <c r="L67" s="97" t="s">
        <v>257</v>
      </c>
      <c r="M67" s="98" t="s">
        <v>100</v>
      </c>
      <c r="N67" s="98" t="s">
        <v>311</v>
      </c>
      <c r="O67" s="99" t="s">
        <v>321</v>
      </c>
      <c r="P67" s="100" t="s">
        <v>322</v>
      </c>
    </row>
    <row r="68" spans="1:16" ht="12.75" customHeight="1">
      <c r="A68" s="39" t="str">
        <f t="shared" si="6"/>
        <v>BAVM 228 </v>
      </c>
      <c r="B68" s="11" t="str">
        <f t="shared" si="7"/>
        <v>II</v>
      </c>
      <c r="C68" s="39">
        <f t="shared" si="8"/>
        <v>56094.472600000001</v>
      </c>
      <c r="D68" t="str">
        <f t="shared" si="9"/>
        <v>vis</v>
      </c>
      <c r="E68">
        <f>VLOOKUP(C68,Active!C$21:E$972,3,FALSE)</f>
        <v>8101.4437538374204</v>
      </c>
      <c r="F68" s="11" t="s">
        <v>90</v>
      </c>
      <c r="G68" t="str">
        <f t="shared" si="10"/>
        <v>56094.4726</v>
      </c>
      <c r="H68" s="39">
        <f t="shared" si="11"/>
        <v>13876.5</v>
      </c>
      <c r="I68" s="97" t="s">
        <v>326</v>
      </c>
      <c r="J68" s="98" t="s">
        <v>327</v>
      </c>
      <c r="K68" s="97" t="s">
        <v>328</v>
      </c>
      <c r="L68" s="97" t="s">
        <v>261</v>
      </c>
      <c r="M68" s="98" t="s">
        <v>100</v>
      </c>
      <c r="N68" s="98" t="s">
        <v>170</v>
      </c>
      <c r="O68" s="99" t="s">
        <v>164</v>
      </c>
      <c r="P68" s="100" t="s">
        <v>287</v>
      </c>
    </row>
    <row r="69" spans="1:16" ht="12.75" customHeight="1">
      <c r="A69" s="39" t="str">
        <f t="shared" si="6"/>
        <v>BAVM 228 </v>
      </c>
      <c r="B69" s="11" t="str">
        <f t="shared" si="7"/>
        <v>II</v>
      </c>
      <c r="C69" s="39">
        <f t="shared" si="8"/>
        <v>56132.362800000003</v>
      </c>
      <c r="D69" t="str">
        <f t="shared" si="9"/>
        <v>vis</v>
      </c>
      <c r="E69">
        <f>VLOOKUP(C69,Active!C$21:E$972,3,FALSE)</f>
        <v>8242.4411221435148</v>
      </c>
      <c r="F69" s="11" t="s">
        <v>90</v>
      </c>
      <c r="G69" t="str">
        <f t="shared" si="10"/>
        <v>56132.3628</v>
      </c>
      <c r="H69" s="39">
        <f t="shared" si="11"/>
        <v>14017.5</v>
      </c>
      <c r="I69" s="97" t="s">
        <v>329</v>
      </c>
      <c r="J69" s="98" t="s">
        <v>330</v>
      </c>
      <c r="K69" s="97" t="s">
        <v>331</v>
      </c>
      <c r="L69" s="97" t="s">
        <v>244</v>
      </c>
      <c r="M69" s="98" t="s">
        <v>100</v>
      </c>
      <c r="N69" s="98" t="s">
        <v>170</v>
      </c>
      <c r="O69" s="99" t="s">
        <v>164</v>
      </c>
      <c r="P69" s="100" t="s">
        <v>287</v>
      </c>
    </row>
    <row r="70" spans="1:16" ht="12.75" customHeight="1">
      <c r="A70" s="39" t="str">
        <f t="shared" si="6"/>
        <v>BAVM 228 </v>
      </c>
      <c r="B70" s="11" t="str">
        <f t="shared" si="7"/>
        <v>I</v>
      </c>
      <c r="C70" s="39">
        <f t="shared" si="8"/>
        <v>56132.499100000001</v>
      </c>
      <c r="D70" t="str">
        <f t="shared" si="9"/>
        <v>vis</v>
      </c>
      <c r="E70">
        <f>VLOOKUP(C70,Active!C$21:E$972,3,FALSE)</f>
        <v>8242.9483229843627</v>
      </c>
      <c r="F70" s="11" t="s">
        <v>90</v>
      </c>
      <c r="G70" t="str">
        <f t="shared" si="10"/>
        <v>56132.4991</v>
      </c>
      <c r="H70" s="39">
        <f t="shared" si="11"/>
        <v>14018</v>
      </c>
      <c r="I70" s="97" t="s">
        <v>332</v>
      </c>
      <c r="J70" s="98" t="s">
        <v>333</v>
      </c>
      <c r="K70" s="97" t="s">
        <v>334</v>
      </c>
      <c r="L70" s="97" t="s">
        <v>99</v>
      </c>
      <c r="M70" s="98" t="s">
        <v>100</v>
      </c>
      <c r="N70" s="98" t="s">
        <v>170</v>
      </c>
      <c r="O70" s="99" t="s">
        <v>164</v>
      </c>
      <c r="P70" s="100" t="s">
        <v>287</v>
      </c>
    </row>
    <row r="71" spans="1:16" ht="12.75" customHeight="1">
      <c r="A71" s="39" t="str">
        <f t="shared" si="6"/>
        <v>BAVM 232 </v>
      </c>
      <c r="B71" s="11" t="str">
        <f t="shared" si="7"/>
        <v>I</v>
      </c>
      <c r="C71" s="39">
        <f t="shared" si="8"/>
        <v>56407.408000000003</v>
      </c>
      <c r="D71" t="str">
        <f t="shared" si="9"/>
        <v>vis</v>
      </c>
      <c r="E71">
        <f>VLOOKUP(C71,Active!C$21:E$972,3,FALSE)</f>
        <v>9265.941905069496</v>
      </c>
      <c r="F71" s="11" t="s">
        <v>90</v>
      </c>
      <c r="G71" t="str">
        <f t="shared" si="10"/>
        <v>56407.4080</v>
      </c>
      <c r="H71" s="39">
        <f t="shared" si="11"/>
        <v>15041</v>
      </c>
      <c r="I71" s="97" t="s">
        <v>335</v>
      </c>
      <c r="J71" s="98" t="s">
        <v>336</v>
      </c>
      <c r="K71" s="97" t="s">
        <v>337</v>
      </c>
      <c r="L71" s="97" t="s">
        <v>338</v>
      </c>
      <c r="M71" s="98" t="s">
        <v>100</v>
      </c>
      <c r="N71" s="98" t="s">
        <v>170</v>
      </c>
      <c r="O71" s="99" t="s">
        <v>164</v>
      </c>
      <c r="P71" s="100" t="s">
        <v>339</v>
      </c>
    </row>
    <row r="72" spans="1:16" ht="12.75" customHeight="1">
      <c r="A72" s="39" t="str">
        <f t="shared" si="6"/>
        <v>BAVM 232 </v>
      </c>
      <c r="B72" s="11" t="str">
        <f t="shared" si="7"/>
        <v>II</v>
      </c>
      <c r="C72" s="39">
        <f t="shared" si="8"/>
        <v>56407.539599999996</v>
      </c>
      <c r="D72" t="str">
        <f t="shared" si="9"/>
        <v>vis</v>
      </c>
      <c r="E72">
        <f>VLOOKUP(C72,Active!C$21:E$972,3,FALSE)</f>
        <v>9266.4316162261566</v>
      </c>
      <c r="F72" s="11" t="s">
        <v>90</v>
      </c>
      <c r="G72" t="str">
        <f t="shared" si="10"/>
        <v>56407.5396</v>
      </c>
      <c r="H72" s="39">
        <f t="shared" si="11"/>
        <v>15041.5</v>
      </c>
      <c r="I72" s="97" t="s">
        <v>340</v>
      </c>
      <c r="J72" s="98" t="s">
        <v>341</v>
      </c>
      <c r="K72" s="97" t="s">
        <v>342</v>
      </c>
      <c r="L72" s="97" t="s">
        <v>343</v>
      </c>
      <c r="M72" s="98" t="s">
        <v>100</v>
      </c>
      <c r="N72" s="98" t="s">
        <v>170</v>
      </c>
      <c r="O72" s="99" t="s">
        <v>164</v>
      </c>
      <c r="P72" s="100" t="s">
        <v>339</v>
      </c>
    </row>
    <row r="73" spans="1:16" ht="12.75" customHeight="1">
      <c r="A73" s="39" t="str">
        <f t="shared" si="6"/>
        <v>BAVM 232 </v>
      </c>
      <c r="B73" s="11" t="str">
        <f t="shared" si="7"/>
        <v>I</v>
      </c>
      <c r="C73" s="39">
        <f t="shared" si="8"/>
        <v>56475.396500000003</v>
      </c>
      <c r="D73" t="str">
        <f t="shared" si="9"/>
        <v>vis</v>
      </c>
      <c r="E73">
        <f>VLOOKUP(C73,Active!C$21:E$972,3,FALSE)</f>
        <v>9518.941350178744</v>
      </c>
      <c r="F73" s="11" t="s">
        <v>90</v>
      </c>
      <c r="G73" t="str">
        <f t="shared" si="10"/>
        <v>56475.3965</v>
      </c>
      <c r="H73" s="39">
        <f t="shared" si="11"/>
        <v>15294</v>
      </c>
      <c r="I73" s="97" t="s">
        <v>344</v>
      </c>
      <c r="J73" s="98" t="s">
        <v>345</v>
      </c>
      <c r="K73" s="97" t="s">
        <v>346</v>
      </c>
      <c r="L73" s="97" t="s">
        <v>347</v>
      </c>
      <c r="M73" s="98" t="s">
        <v>100</v>
      </c>
      <c r="N73" s="98" t="s">
        <v>170</v>
      </c>
      <c r="O73" s="99" t="s">
        <v>164</v>
      </c>
      <c r="P73" s="100" t="s">
        <v>339</v>
      </c>
    </row>
    <row r="74" spans="1:16" ht="12.75" customHeight="1">
      <c r="A74" s="39" t="str">
        <f t="shared" si="6"/>
        <v>BAVM 232 </v>
      </c>
      <c r="B74" s="11" t="str">
        <f t="shared" si="7"/>
        <v>II</v>
      </c>
      <c r="C74" s="39">
        <f t="shared" si="8"/>
        <v>56475.529199999997</v>
      </c>
      <c r="D74" t="str">
        <f t="shared" si="9"/>
        <v>vis</v>
      </c>
      <c r="E74">
        <f>VLOOKUP(C74,Active!C$21:E$972,3,FALSE)</f>
        <v>9519.4351546657472</v>
      </c>
      <c r="F74" s="11" t="s">
        <v>90</v>
      </c>
      <c r="G74" t="str">
        <f t="shared" si="10"/>
        <v>56475.5292</v>
      </c>
      <c r="H74" s="39">
        <f t="shared" si="11"/>
        <v>15294.5</v>
      </c>
      <c r="I74" s="97" t="s">
        <v>348</v>
      </c>
      <c r="J74" s="98" t="s">
        <v>349</v>
      </c>
      <c r="K74" s="97" t="s">
        <v>350</v>
      </c>
      <c r="L74" s="97" t="s">
        <v>351</v>
      </c>
      <c r="M74" s="98" t="s">
        <v>100</v>
      </c>
      <c r="N74" s="98" t="s">
        <v>170</v>
      </c>
      <c r="O74" s="99" t="s">
        <v>164</v>
      </c>
      <c r="P74" s="100" t="s">
        <v>339</v>
      </c>
    </row>
    <row r="75" spans="1:16" ht="12.75" customHeight="1">
      <c r="A75" s="39" t="str">
        <f t="shared" ref="A75:A108" si="12">P75</f>
        <v>BAVM 234 </v>
      </c>
      <c r="B75" s="11" t="str">
        <f t="shared" ref="B75:B108" si="13">IF(H75=INT(H75),"I","II")</f>
        <v>II</v>
      </c>
      <c r="C75" s="39">
        <f t="shared" ref="C75:C108" si="14">1*G75</f>
        <v>56505.357900000003</v>
      </c>
      <c r="D75" t="str">
        <f t="shared" ref="D75:D108" si="15">VLOOKUP(F75,I$1:J$5,2,FALSE)</f>
        <v>vis</v>
      </c>
      <c r="E75">
        <f>VLOOKUP(C75,Active!C$21:E$972,3,FALSE)</f>
        <v>9630.4339934154141</v>
      </c>
      <c r="F75" s="11" t="s">
        <v>90</v>
      </c>
      <c r="G75" t="str">
        <f t="shared" ref="G75:G108" si="16">MID(I75,3,LEN(I75)-3)</f>
        <v>56505.3579</v>
      </c>
      <c r="H75" s="39">
        <f t="shared" ref="H75:H108" si="17">1*K75</f>
        <v>15405.5</v>
      </c>
      <c r="I75" s="97" t="s">
        <v>352</v>
      </c>
      <c r="J75" s="98" t="s">
        <v>353</v>
      </c>
      <c r="K75" s="97" t="s">
        <v>354</v>
      </c>
      <c r="L75" s="97" t="s">
        <v>355</v>
      </c>
      <c r="M75" s="98" t="s">
        <v>100</v>
      </c>
      <c r="N75" s="98" t="s">
        <v>170</v>
      </c>
      <c r="O75" s="99" t="s">
        <v>164</v>
      </c>
      <c r="P75" s="100" t="s">
        <v>356</v>
      </c>
    </row>
    <row r="76" spans="1:16" ht="12.75" customHeight="1">
      <c r="A76" s="39" t="str">
        <f t="shared" si="12"/>
        <v>BAVM 234 </v>
      </c>
      <c r="B76" s="11" t="str">
        <f t="shared" si="13"/>
        <v>I</v>
      </c>
      <c r="C76" s="39">
        <f t="shared" si="14"/>
        <v>56505.494899999998</v>
      </c>
      <c r="D76" t="str">
        <f t="shared" si="15"/>
        <v>vis</v>
      </c>
      <c r="E76">
        <f>VLOOKUP(C76,Active!C$21:E$972,3,FALSE)</f>
        <v>9630.9437991028281</v>
      </c>
      <c r="F76" s="11" t="s">
        <v>90</v>
      </c>
      <c r="G76" t="str">
        <f t="shared" si="16"/>
        <v>56505.4949</v>
      </c>
      <c r="H76" s="39">
        <f t="shared" si="17"/>
        <v>15406</v>
      </c>
      <c r="I76" s="97" t="s">
        <v>357</v>
      </c>
      <c r="J76" s="98" t="s">
        <v>358</v>
      </c>
      <c r="K76" s="97" t="s">
        <v>359</v>
      </c>
      <c r="L76" s="97" t="s">
        <v>360</v>
      </c>
      <c r="M76" s="98" t="s">
        <v>100</v>
      </c>
      <c r="N76" s="98" t="s">
        <v>170</v>
      </c>
      <c r="O76" s="99" t="s">
        <v>164</v>
      </c>
      <c r="P76" s="100" t="s">
        <v>356</v>
      </c>
    </row>
    <row r="77" spans="1:16" ht="12.75" customHeight="1">
      <c r="A77" s="39" t="str">
        <f t="shared" si="12"/>
        <v>BAVM 238 </v>
      </c>
      <c r="B77" s="11" t="str">
        <f t="shared" si="13"/>
        <v>I</v>
      </c>
      <c r="C77" s="39">
        <f t="shared" si="14"/>
        <v>56834.4254</v>
      </c>
      <c r="D77" t="str">
        <f t="shared" si="15"/>
        <v>vis</v>
      </c>
      <c r="E77">
        <f>VLOOKUP(C77,Active!C$21:E$972,3,FALSE)</f>
        <v>10854.963066765873</v>
      </c>
      <c r="F77" s="11" t="s">
        <v>90</v>
      </c>
      <c r="G77" t="str">
        <f t="shared" si="16"/>
        <v>56834.4254</v>
      </c>
      <c r="H77" s="39">
        <f t="shared" si="17"/>
        <v>16630</v>
      </c>
      <c r="I77" s="97" t="s">
        <v>361</v>
      </c>
      <c r="J77" s="98" t="s">
        <v>362</v>
      </c>
      <c r="K77" s="97" t="s">
        <v>363</v>
      </c>
      <c r="L77" s="97" t="s">
        <v>364</v>
      </c>
      <c r="M77" s="98" t="s">
        <v>100</v>
      </c>
      <c r="N77" s="98" t="s">
        <v>170</v>
      </c>
      <c r="O77" s="99" t="s">
        <v>164</v>
      </c>
      <c r="P77" s="100" t="s">
        <v>365</v>
      </c>
    </row>
    <row r="78" spans="1:16" ht="12.75" customHeight="1">
      <c r="A78" s="39" t="str">
        <f t="shared" si="12"/>
        <v>BAVM 238 </v>
      </c>
      <c r="B78" s="11" t="str">
        <f t="shared" si="13"/>
        <v>I</v>
      </c>
      <c r="C78" s="39">
        <f t="shared" si="14"/>
        <v>56856.459799999997</v>
      </c>
      <c r="D78" t="str">
        <f t="shared" si="15"/>
        <v>vis</v>
      </c>
      <c r="E78">
        <f>VLOOKUP(C78,Active!C$21:E$972,3,FALSE)</f>
        <v>10936.957683110028</v>
      </c>
      <c r="F78" s="11" t="s">
        <v>90</v>
      </c>
      <c r="G78" t="str">
        <f t="shared" si="16"/>
        <v>56856.4598</v>
      </c>
      <c r="H78" s="39">
        <f t="shared" si="17"/>
        <v>16712</v>
      </c>
      <c r="I78" s="97" t="s">
        <v>366</v>
      </c>
      <c r="J78" s="98" t="s">
        <v>367</v>
      </c>
      <c r="K78" s="97" t="s">
        <v>368</v>
      </c>
      <c r="L78" s="97" t="s">
        <v>369</v>
      </c>
      <c r="M78" s="98" t="s">
        <v>100</v>
      </c>
      <c r="N78" s="98" t="s">
        <v>170</v>
      </c>
      <c r="O78" s="99" t="s">
        <v>164</v>
      </c>
      <c r="P78" s="100" t="s">
        <v>365</v>
      </c>
    </row>
    <row r="79" spans="1:16" ht="12.75" customHeight="1">
      <c r="A79" s="39" t="str">
        <f t="shared" si="12"/>
        <v>BAVM 239 </v>
      </c>
      <c r="B79" s="11" t="str">
        <f t="shared" si="13"/>
        <v>II</v>
      </c>
      <c r="C79" s="39">
        <f t="shared" si="14"/>
        <v>56924.312400000003</v>
      </c>
      <c r="D79" t="str">
        <f t="shared" si="15"/>
        <v>vis</v>
      </c>
      <c r="E79">
        <f>VLOOKUP(C79,Active!C$21:E$972,3,FALSE)</f>
        <v>11189.451415862204</v>
      </c>
      <c r="F79" s="11" t="s">
        <v>90</v>
      </c>
      <c r="G79" t="str">
        <f t="shared" si="16"/>
        <v>56924.3124</v>
      </c>
      <c r="H79" s="39">
        <f t="shared" si="17"/>
        <v>16964.5</v>
      </c>
      <c r="I79" s="97" t="s">
        <v>370</v>
      </c>
      <c r="J79" s="98" t="s">
        <v>371</v>
      </c>
      <c r="K79" s="97" t="s">
        <v>372</v>
      </c>
      <c r="L79" s="97" t="s">
        <v>373</v>
      </c>
      <c r="M79" s="98" t="s">
        <v>100</v>
      </c>
      <c r="N79" s="98" t="s">
        <v>170</v>
      </c>
      <c r="O79" s="99" t="s">
        <v>164</v>
      </c>
      <c r="P79" s="100" t="s">
        <v>374</v>
      </c>
    </row>
    <row r="80" spans="1:16" ht="12.75" customHeight="1">
      <c r="A80" s="39" t="str">
        <f t="shared" si="12"/>
        <v>BAVM 241 (=IBVS 6157) </v>
      </c>
      <c r="B80" s="11" t="str">
        <f t="shared" si="13"/>
        <v>II</v>
      </c>
      <c r="C80" s="39">
        <f t="shared" si="14"/>
        <v>57122.361799999999</v>
      </c>
      <c r="D80" t="str">
        <f t="shared" si="15"/>
        <v>vis</v>
      </c>
      <c r="E80">
        <f>VLOOKUP(C80,Active!C$21:E$972,3,FALSE)</f>
        <v>11926.434704274496</v>
      </c>
      <c r="F80" s="11" t="s">
        <v>90</v>
      </c>
      <c r="G80" t="str">
        <f t="shared" si="16"/>
        <v>57122.3618</v>
      </c>
      <c r="H80" s="39">
        <f t="shared" si="17"/>
        <v>17701.5</v>
      </c>
      <c r="I80" s="97" t="s">
        <v>375</v>
      </c>
      <c r="J80" s="98" t="s">
        <v>376</v>
      </c>
      <c r="K80" s="97" t="s">
        <v>377</v>
      </c>
      <c r="L80" s="97" t="s">
        <v>227</v>
      </c>
      <c r="M80" s="98" t="s">
        <v>100</v>
      </c>
      <c r="N80" s="98" t="s">
        <v>170</v>
      </c>
      <c r="O80" s="99" t="s">
        <v>164</v>
      </c>
      <c r="P80" s="100" t="s">
        <v>378</v>
      </c>
    </row>
    <row r="81" spans="1:16" ht="12.75" customHeight="1">
      <c r="A81" s="39" t="str">
        <f t="shared" si="12"/>
        <v>BAVM 241 (=IBVS 6157) </v>
      </c>
      <c r="B81" s="11" t="str">
        <f t="shared" si="13"/>
        <v>I</v>
      </c>
      <c r="C81" s="39">
        <f t="shared" si="14"/>
        <v>57122.495900000002</v>
      </c>
      <c r="D81" t="str">
        <f t="shared" si="15"/>
        <v>vis</v>
      </c>
      <c r="E81">
        <f>VLOOKUP(C81,Active!C$21:E$972,3,FALSE)</f>
        <v>11926.933718454686</v>
      </c>
      <c r="F81" s="11" t="s">
        <v>90</v>
      </c>
      <c r="G81" t="str">
        <f t="shared" si="16"/>
        <v>57122.4959</v>
      </c>
      <c r="H81" s="39">
        <f t="shared" si="17"/>
        <v>17702</v>
      </c>
      <c r="I81" s="97" t="s">
        <v>379</v>
      </c>
      <c r="J81" s="98" t="s">
        <v>380</v>
      </c>
      <c r="K81" s="97" t="s">
        <v>381</v>
      </c>
      <c r="L81" s="97" t="s">
        <v>338</v>
      </c>
      <c r="M81" s="98" t="s">
        <v>100</v>
      </c>
      <c r="N81" s="98" t="s">
        <v>170</v>
      </c>
      <c r="O81" s="99" t="s">
        <v>164</v>
      </c>
      <c r="P81" s="100" t="s">
        <v>378</v>
      </c>
    </row>
    <row r="82" spans="1:16" ht="12.75" customHeight="1">
      <c r="A82" s="39" t="str">
        <f t="shared" si="12"/>
        <v>BAVM 241 (=IBVS 6157) </v>
      </c>
      <c r="B82" s="11" t="str">
        <f t="shared" si="13"/>
        <v>I</v>
      </c>
      <c r="C82" s="39">
        <f t="shared" si="14"/>
        <v>57133.513700000003</v>
      </c>
      <c r="D82" t="str">
        <f t="shared" si="15"/>
        <v>vis</v>
      </c>
      <c r="E82">
        <f>VLOOKUP(C82,Active!C$21:E$972,3,FALSE)</f>
        <v>11967.933259352412</v>
      </c>
      <c r="F82" s="11" t="s">
        <v>90</v>
      </c>
      <c r="G82" t="str">
        <f t="shared" si="16"/>
        <v>57133.5137</v>
      </c>
      <c r="H82" s="39">
        <f t="shared" si="17"/>
        <v>17743</v>
      </c>
      <c r="I82" s="97" t="s">
        <v>382</v>
      </c>
      <c r="J82" s="98" t="s">
        <v>383</v>
      </c>
      <c r="K82" s="97" t="s">
        <v>384</v>
      </c>
      <c r="L82" s="97" t="s">
        <v>338</v>
      </c>
      <c r="M82" s="98" t="s">
        <v>100</v>
      </c>
      <c r="N82" s="98" t="s">
        <v>170</v>
      </c>
      <c r="O82" s="99" t="s">
        <v>164</v>
      </c>
      <c r="P82" s="100" t="s">
        <v>378</v>
      </c>
    </row>
    <row r="83" spans="1:16" ht="12.75" customHeight="1">
      <c r="A83" s="39" t="str">
        <f t="shared" si="12"/>
        <v>BAVM 241 (=IBVS 6157) </v>
      </c>
      <c r="B83" s="11" t="str">
        <f t="shared" si="13"/>
        <v>II</v>
      </c>
      <c r="C83" s="39">
        <f t="shared" si="14"/>
        <v>57134.4542</v>
      </c>
      <c r="D83" t="str">
        <f t="shared" si="15"/>
        <v>vis</v>
      </c>
      <c r="E83">
        <f>VLOOKUP(C83,Active!C$21:E$972,3,FALSE)</f>
        <v>11971.433056790574</v>
      </c>
      <c r="F83" s="11" t="s">
        <v>90</v>
      </c>
      <c r="G83" t="str">
        <f t="shared" si="16"/>
        <v>57134.4542</v>
      </c>
      <c r="H83" s="39">
        <f t="shared" si="17"/>
        <v>17746.5</v>
      </c>
      <c r="I83" s="97" t="s">
        <v>385</v>
      </c>
      <c r="J83" s="98" t="s">
        <v>386</v>
      </c>
      <c r="K83" s="97" t="s">
        <v>387</v>
      </c>
      <c r="L83" s="97" t="s">
        <v>317</v>
      </c>
      <c r="M83" s="98" t="s">
        <v>100</v>
      </c>
      <c r="N83" s="98" t="s">
        <v>170</v>
      </c>
      <c r="O83" s="99" t="s">
        <v>164</v>
      </c>
      <c r="P83" s="100" t="s">
        <v>378</v>
      </c>
    </row>
    <row r="84" spans="1:16" ht="12.75" customHeight="1">
      <c r="A84" s="39" t="str">
        <f t="shared" si="12"/>
        <v>BAVM 241 (=IBVS 6157) </v>
      </c>
      <c r="B84" s="11" t="str">
        <f t="shared" si="13"/>
        <v>I</v>
      </c>
      <c r="C84" s="39">
        <f t="shared" si="14"/>
        <v>57134.588400000001</v>
      </c>
      <c r="D84" t="str">
        <f t="shared" si="15"/>
        <v>vis</v>
      </c>
      <c r="E84">
        <f>VLOOKUP(C84,Active!C$21:E$972,3,FALSE)</f>
        <v>11971.932443091695</v>
      </c>
      <c r="F84" s="11" t="s">
        <v>90</v>
      </c>
      <c r="G84" t="str">
        <f t="shared" si="16"/>
        <v>57134.5884</v>
      </c>
      <c r="H84" s="39">
        <f t="shared" si="17"/>
        <v>17747</v>
      </c>
      <c r="I84" s="97" t="s">
        <v>388</v>
      </c>
      <c r="J84" s="98" t="s">
        <v>389</v>
      </c>
      <c r="K84" s="97" t="s">
        <v>390</v>
      </c>
      <c r="L84" s="97" t="s">
        <v>239</v>
      </c>
      <c r="M84" s="98" t="s">
        <v>100</v>
      </c>
      <c r="N84" s="98" t="s">
        <v>170</v>
      </c>
      <c r="O84" s="99" t="s">
        <v>164</v>
      </c>
      <c r="P84" s="100" t="s">
        <v>378</v>
      </c>
    </row>
    <row r="85" spans="1:16" ht="12.75" customHeight="1">
      <c r="A85" s="39" t="str">
        <f t="shared" si="12"/>
        <v>BAVM 241 (=IBVS 6157) </v>
      </c>
      <c r="B85" s="11" t="str">
        <f t="shared" si="13"/>
        <v>I</v>
      </c>
      <c r="C85" s="39">
        <f t="shared" si="14"/>
        <v>57153.399400000002</v>
      </c>
      <c r="D85" t="str">
        <f t="shared" si="15"/>
        <v>vis</v>
      </c>
      <c r="E85">
        <f>VLOOKUP(C85,Active!C$21:E$972,3,FALSE)</f>
        <v>12041.932113064566</v>
      </c>
      <c r="F85" s="11" t="s">
        <v>90</v>
      </c>
      <c r="G85" t="str">
        <f t="shared" si="16"/>
        <v>57153.3994</v>
      </c>
      <c r="H85" s="39">
        <f t="shared" si="17"/>
        <v>17817</v>
      </c>
      <c r="I85" s="97" t="s">
        <v>391</v>
      </c>
      <c r="J85" s="98" t="s">
        <v>392</v>
      </c>
      <c r="K85" s="97" t="s">
        <v>393</v>
      </c>
      <c r="L85" s="97" t="s">
        <v>239</v>
      </c>
      <c r="M85" s="98" t="s">
        <v>100</v>
      </c>
      <c r="N85" s="98" t="s">
        <v>170</v>
      </c>
      <c r="O85" s="99" t="s">
        <v>164</v>
      </c>
      <c r="P85" s="100" t="s">
        <v>378</v>
      </c>
    </row>
    <row r="86" spans="1:16" ht="12.75" customHeight="1">
      <c r="A86" s="39" t="str">
        <f t="shared" si="12"/>
        <v>BAVM 241 (=IBVS 6157) </v>
      </c>
      <c r="B86" s="11" t="str">
        <f t="shared" si="13"/>
        <v>II</v>
      </c>
      <c r="C86" s="39">
        <f t="shared" si="14"/>
        <v>57153.533799999997</v>
      </c>
      <c r="D86" t="str">
        <f t="shared" si="15"/>
        <v>vis</v>
      </c>
      <c r="E86">
        <f>VLOOKUP(C86,Active!C$21:E$972,3,FALSE)</f>
        <v>12042.432243607547</v>
      </c>
      <c r="F86" s="11" t="s">
        <v>90</v>
      </c>
      <c r="G86" t="str">
        <f t="shared" si="16"/>
        <v>57153.5338</v>
      </c>
      <c r="H86" s="39">
        <f t="shared" si="17"/>
        <v>17817.5</v>
      </c>
      <c r="I86" s="97" t="s">
        <v>394</v>
      </c>
      <c r="J86" s="98" t="s">
        <v>395</v>
      </c>
      <c r="K86" s="97" t="s">
        <v>396</v>
      </c>
      <c r="L86" s="97" t="s">
        <v>239</v>
      </c>
      <c r="M86" s="98" t="s">
        <v>100</v>
      </c>
      <c r="N86" s="98" t="s">
        <v>170</v>
      </c>
      <c r="O86" s="99" t="s">
        <v>164</v>
      </c>
      <c r="P86" s="100" t="s">
        <v>378</v>
      </c>
    </row>
    <row r="87" spans="1:16" ht="12.75" customHeight="1">
      <c r="A87" s="39" t="str">
        <f t="shared" si="12"/>
        <v>BAVM 241 (=IBVS 6157) </v>
      </c>
      <c r="B87" s="11" t="str">
        <f t="shared" si="13"/>
        <v>II</v>
      </c>
      <c r="C87" s="39">
        <f t="shared" si="14"/>
        <v>57158.370900000002</v>
      </c>
      <c r="D87" t="str">
        <f t="shared" si="15"/>
        <v>vis</v>
      </c>
      <c r="E87">
        <f>VLOOKUP(C87,Active!C$21:E$972,3,FALSE)</f>
        <v>12060.432105583308</v>
      </c>
      <c r="F87" s="11" t="s">
        <v>90</v>
      </c>
      <c r="G87" t="str">
        <f t="shared" si="16"/>
        <v>57158.3709</v>
      </c>
      <c r="H87" s="39">
        <f t="shared" si="17"/>
        <v>17835.5</v>
      </c>
      <c r="I87" s="97" t="s">
        <v>397</v>
      </c>
      <c r="J87" s="98" t="s">
        <v>398</v>
      </c>
      <c r="K87" s="97" t="s">
        <v>399</v>
      </c>
      <c r="L87" s="97" t="s">
        <v>239</v>
      </c>
      <c r="M87" s="98" t="s">
        <v>100</v>
      </c>
      <c r="N87" s="98" t="s">
        <v>170</v>
      </c>
      <c r="O87" s="99" t="s">
        <v>191</v>
      </c>
      <c r="P87" s="100" t="s">
        <v>378</v>
      </c>
    </row>
    <row r="88" spans="1:16" ht="12.75" customHeight="1">
      <c r="A88" s="39" t="str">
        <f t="shared" si="12"/>
        <v>BAVM 241 (=IBVS 6157) </v>
      </c>
      <c r="B88" s="11" t="str">
        <f t="shared" si="13"/>
        <v>I</v>
      </c>
      <c r="C88" s="39">
        <f t="shared" si="14"/>
        <v>57158.503799999999</v>
      </c>
      <c r="D88" t="str">
        <f t="shared" si="15"/>
        <v>vis</v>
      </c>
      <c r="E88">
        <f>VLOOKUP(C88,Active!C$21:E$972,3,FALSE)</f>
        <v>12060.926654312199</v>
      </c>
      <c r="F88" s="11" t="s">
        <v>90</v>
      </c>
      <c r="G88" t="str">
        <f t="shared" si="16"/>
        <v>57158.5038</v>
      </c>
      <c r="H88" s="39">
        <f t="shared" si="17"/>
        <v>17836</v>
      </c>
      <c r="I88" s="97" t="s">
        <v>400</v>
      </c>
      <c r="J88" s="98" t="s">
        <v>401</v>
      </c>
      <c r="K88" s="97" t="s">
        <v>402</v>
      </c>
      <c r="L88" s="97" t="s">
        <v>403</v>
      </c>
      <c r="M88" s="98" t="s">
        <v>100</v>
      </c>
      <c r="N88" s="98" t="s">
        <v>170</v>
      </c>
      <c r="O88" s="99" t="s">
        <v>191</v>
      </c>
      <c r="P88" s="100" t="s">
        <v>378</v>
      </c>
    </row>
    <row r="89" spans="1:16" ht="12.75" customHeight="1">
      <c r="A89" s="39" t="str">
        <f t="shared" si="12"/>
        <v>BAVM 241 (=IBVS 6157) </v>
      </c>
      <c r="B89" s="11" t="str">
        <f t="shared" si="13"/>
        <v>II</v>
      </c>
      <c r="C89" s="39">
        <f t="shared" si="14"/>
        <v>57238.450900000003</v>
      </c>
      <c r="D89" t="str">
        <f t="shared" si="15"/>
        <v>vis</v>
      </c>
      <c r="E89">
        <f>VLOOKUP(C89,Active!C$21:E$972,3,FALSE)</f>
        <v>12358.426554120182</v>
      </c>
      <c r="F89" s="11" t="s">
        <v>90</v>
      </c>
      <c r="G89" t="str">
        <f t="shared" si="16"/>
        <v>57238.4509</v>
      </c>
      <c r="H89" s="39">
        <f t="shared" si="17"/>
        <v>18133.5</v>
      </c>
      <c r="I89" s="97" t="s">
        <v>404</v>
      </c>
      <c r="J89" s="98" t="s">
        <v>405</v>
      </c>
      <c r="K89" s="97" t="s">
        <v>406</v>
      </c>
      <c r="L89" s="97" t="s">
        <v>407</v>
      </c>
      <c r="M89" s="98" t="s">
        <v>100</v>
      </c>
      <c r="N89" s="98" t="s">
        <v>170</v>
      </c>
      <c r="O89" s="99" t="s">
        <v>164</v>
      </c>
      <c r="P89" s="100" t="s">
        <v>378</v>
      </c>
    </row>
    <row r="90" spans="1:16" ht="12.75" customHeight="1">
      <c r="A90" s="39" t="str">
        <f t="shared" si="12"/>
        <v>BAVM 241 (=IBVS 6157) </v>
      </c>
      <c r="B90" s="11" t="str">
        <f t="shared" si="13"/>
        <v>II</v>
      </c>
      <c r="C90" s="39">
        <f t="shared" si="14"/>
        <v>57241.406499999997</v>
      </c>
      <c r="D90" t="str">
        <f t="shared" si="15"/>
        <v>vis</v>
      </c>
      <c r="E90">
        <f>VLOOKUP(C90,Active!C$21:E$972,3,FALSE)</f>
        <v>12369.424960614859</v>
      </c>
      <c r="F90" s="11" t="s">
        <v>90</v>
      </c>
      <c r="G90" t="str">
        <f t="shared" si="16"/>
        <v>57241.4065</v>
      </c>
      <c r="H90" s="39">
        <f t="shared" si="17"/>
        <v>18144.5</v>
      </c>
      <c r="I90" s="97" t="s">
        <v>408</v>
      </c>
      <c r="J90" s="98" t="s">
        <v>409</v>
      </c>
      <c r="K90" s="97" t="s">
        <v>410</v>
      </c>
      <c r="L90" s="97" t="s">
        <v>411</v>
      </c>
      <c r="M90" s="98" t="s">
        <v>100</v>
      </c>
      <c r="N90" s="98" t="s">
        <v>170</v>
      </c>
      <c r="O90" s="99" t="s">
        <v>164</v>
      </c>
      <c r="P90" s="100" t="s">
        <v>378</v>
      </c>
    </row>
    <row r="91" spans="1:16" ht="12.75" customHeight="1">
      <c r="A91" s="39" t="str">
        <f t="shared" si="12"/>
        <v>BAVM 203 </v>
      </c>
      <c r="B91" s="11" t="str">
        <f t="shared" si="13"/>
        <v>I</v>
      </c>
      <c r="C91" s="39">
        <f t="shared" si="14"/>
        <v>54516.635900000001</v>
      </c>
      <c r="D91" t="str">
        <f t="shared" si="15"/>
        <v>vis</v>
      </c>
      <c r="E91">
        <f>VLOOKUP(C91,Active!C$21:E$972,3,FALSE)</f>
        <v>2229.9829983712575</v>
      </c>
      <c r="F91" s="11" t="s">
        <v>90</v>
      </c>
      <c r="G91" t="str">
        <f t="shared" si="16"/>
        <v>54516.6359</v>
      </c>
      <c r="H91" s="39">
        <f t="shared" si="17"/>
        <v>8005</v>
      </c>
      <c r="I91" s="97" t="s">
        <v>412</v>
      </c>
      <c r="J91" s="98" t="s">
        <v>413</v>
      </c>
      <c r="K91" s="97">
        <v>8005</v>
      </c>
      <c r="L91" s="97" t="s">
        <v>414</v>
      </c>
      <c r="M91" s="98" t="s">
        <v>100</v>
      </c>
      <c r="N91" s="98" t="s">
        <v>170</v>
      </c>
      <c r="O91" s="99" t="s">
        <v>164</v>
      </c>
      <c r="P91" s="100" t="s">
        <v>61</v>
      </c>
    </row>
    <row r="92" spans="1:16" ht="12.75" customHeight="1">
      <c r="A92" s="39" t="str">
        <f t="shared" si="12"/>
        <v>BAVM 203 </v>
      </c>
      <c r="B92" s="11" t="str">
        <f t="shared" si="13"/>
        <v>II</v>
      </c>
      <c r="C92" s="39">
        <f t="shared" si="14"/>
        <v>54594.433499999999</v>
      </c>
      <c r="D92" t="str">
        <f t="shared" si="15"/>
        <v>vis</v>
      </c>
      <c r="E92">
        <f>VLOOKUP(C92,Active!C$21:E$972,3,FALSE)</f>
        <v>2519.4841585796889</v>
      </c>
      <c r="F92" s="11" t="s">
        <v>90</v>
      </c>
      <c r="G92" t="str">
        <f t="shared" si="16"/>
        <v>54594.4335</v>
      </c>
      <c r="H92" s="39">
        <f t="shared" si="17"/>
        <v>8294.5</v>
      </c>
      <c r="I92" s="97" t="s">
        <v>415</v>
      </c>
      <c r="J92" s="98" t="s">
        <v>416</v>
      </c>
      <c r="K92" s="97" t="s">
        <v>417</v>
      </c>
      <c r="L92" s="97" t="s">
        <v>369</v>
      </c>
      <c r="M92" s="98" t="s">
        <v>100</v>
      </c>
      <c r="N92" s="98" t="s">
        <v>170</v>
      </c>
      <c r="O92" s="99" t="s">
        <v>164</v>
      </c>
      <c r="P92" s="100" t="s">
        <v>61</v>
      </c>
    </row>
    <row r="93" spans="1:16" ht="12.75" customHeight="1">
      <c r="A93" s="39" t="str">
        <f t="shared" si="12"/>
        <v>BAVM 203 </v>
      </c>
      <c r="B93" s="11" t="str">
        <f t="shared" si="13"/>
        <v>I</v>
      </c>
      <c r="C93" s="39">
        <f t="shared" si="14"/>
        <v>54594.566400000003</v>
      </c>
      <c r="D93" t="str">
        <f t="shared" si="15"/>
        <v>vis</v>
      </c>
      <c r="E93">
        <f>VLOOKUP(C93,Active!C$21:E$972,3,FALSE)</f>
        <v>2519.9787073086072</v>
      </c>
      <c r="F93" s="11" t="s">
        <v>90</v>
      </c>
      <c r="G93" t="str">
        <f t="shared" si="16"/>
        <v>54594.5664</v>
      </c>
      <c r="H93" s="39">
        <f t="shared" si="17"/>
        <v>8295</v>
      </c>
      <c r="I93" s="97" t="s">
        <v>418</v>
      </c>
      <c r="J93" s="98" t="s">
        <v>419</v>
      </c>
      <c r="K93" s="97" t="s">
        <v>420</v>
      </c>
      <c r="L93" s="97" t="s">
        <v>373</v>
      </c>
      <c r="M93" s="98" t="s">
        <v>100</v>
      </c>
      <c r="N93" s="98" t="s">
        <v>170</v>
      </c>
      <c r="O93" s="99" t="s">
        <v>164</v>
      </c>
      <c r="P93" s="100" t="s">
        <v>61</v>
      </c>
    </row>
    <row r="94" spans="1:16" ht="12.75" customHeight="1">
      <c r="A94" s="39" t="str">
        <f t="shared" si="12"/>
        <v>BAVM 203 </v>
      </c>
      <c r="B94" s="11" t="str">
        <f t="shared" si="13"/>
        <v>I</v>
      </c>
      <c r="C94" s="39">
        <f t="shared" si="14"/>
        <v>54596.447200000002</v>
      </c>
      <c r="D94" t="str">
        <f t="shared" si="15"/>
        <v>vis</v>
      </c>
      <c r="E94">
        <f>VLOOKUP(C94,Active!C$21:E$972,3,FALSE)</f>
        <v>2526.9775579430711</v>
      </c>
      <c r="F94" s="11" t="s">
        <v>90</v>
      </c>
      <c r="G94" t="str">
        <f t="shared" si="16"/>
        <v>54596.4472</v>
      </c>
      <c r="H94" s="39">
        <f t="shared" si="17"/>
        <v>8302</v>
      </c>
      <c r="I94" s="97" t="s">
        <v>421</v>
      </c>
      <c r="J94" s="98" t="s">
        <v>422</v>
      </c>
      <c r="K94" s="97" t="s">
        <v>423</v>
      </c>
      <c r="L94" s="97" t="s">
        <v>133</v>
      </c>
      <c r="M94" s="98" t="s">
        <v>100</v>
      </c>
      <c r="N94" s="98" t="s">
        <v>170</v>
      </c>
      <c r="O94" s="99" t="s">
        <v>164</v>
      </c>
      <c r="P94" s="100" t="s">
        <v>61</v>
      </c>
    </row>
    <row r="95" spans="1:16" ht="12.75" customHeight="1">
      <c r="A95" s="39" t="str">
        <f t="shared" si="12"/>
        <v>BAVM 203 </v>
      </c>
      <c r="B95" s="11" t="str">
        <f t="shared" si="13"/>
        <v>II</v>
      </c>
      <c r="C95" s="39">
        <f t="shared" si="14"/>
        <v>54596.581100000003</v>
      </c>
      <c r="D95" t="str">
        <f t="shared" si="15"/>
        <v>vis</v>
      </c>
      <c r="E95">
        <f>VLOOKUP(C95,Active!C$21:E$972,3,FALSE)</f>
        <v>2527.4758278813738</v>
      </c>
      <c r="F95" s="11" t="s">
        <v>90</v>
      </c>
      <c r="G95" t="str">
        <f t="shared" si="16"/>
        <v>54596.5811</v>
      </c>
      <c r="H95" s="39">
        <f t="shared" si="17"/>
        <v>8302.5</v>
      </c>
      <c r="I95" s="97" t="s">
        <v>424</v>
      </c>
      <c r="J95" s="98" t="s">
        <v>425</v>
      </c>
      <c r="K95" s="97" t="s">
        <v>426</v>
      </c>
      <c r="L95" s="97" t="s">
        <v>117</v>
      </c>
      <c r="M95" s="98" t="s">
        <v>100</v>
      </c>
      <c r="N95" s="98" t="s">
        <v>170</v>
      </c>
      <c r="O95" s="99" t="s">
        <v>164</v>
      </c>
      <c r="P95" s="100" t="s">
        <v>61</v>
      </c>
    </row>
    <row r="96" spans="1:16" ht="12.75" customHeight="1">
      <c r="A96" s="39" t="str">
        <f t="shared" si="12"/>
        <v>BAVM 203 </v>
      </c>
      <c r="B96" s="11" t="str">
        <f t="shared" si="13"/>
        <v>II</v>
      </c>
      <c r="C96" s="39">
        <f t="shared" si="14"/>
        <v>54597.3894</v>
      </c>
      <c r="D96" t="str">
        <f t="shared" si="15"/>
        <v>vis</v>
      </c>
      <c r="E96">
        <f>VLOOKUP(C96,Active!C$21:E$972,3,FALSE)</f>
        <v>2530.4836814372111</v>
      </c>
      <c r="F96" s="11" t="s">
        <v>90</v>
      </c>
      <c r="G96" t="str">
        <f t="shared" si="16"/>
        <v>54597.3894</v>
      </c>
      <c r="H96" s="39">
        <f t="shared" si="17"/>
        <v>8305.5</v>
      </c>
      <c r="I96" s="97" t="s">
        <v>427</v>
      </c>
      <c r="J96" s="98" t="s">
        <v>428</v>
      </c>
      <c r="K96" s="97" t="s">
        <v>429</v>
      </c>
      <c r="L96" s="97" t="s">
        <v>430</v>
      </c>
      <c r="M96" s="98" t="s">
        <v>100</v>
      </c>
      <c r="N96" s="98" t="s">
        <v>170</v>
      </c>
      <c r="O96" s="99" t="s">
        <v>164</v>
      </c>
      <c r="P96" s="100" t="s">
        <v>61</v>
      </c>
    </row>
    <row r="97" spans="1:16" ht="12.75" customHeight="1">
      <c r="A97" s="39" t="str">
        <f t="shared" si="12"/>
        <v>BAVM 203 </v>
      </c>
      <c r="B97" s="11" t="str">
        <f t="shared" si="13"/>
        <v>I</v>
      </c>
      <c r="C97" s="39">
        <f t="shared" si="14"/>
        <v>54597.523200000003</v>
      </c>
      <c r="D97" t="str">
        <f t="shared" si="15"/>
        <v>vis</v>
      </c>
      <c r="E97">
        <f>VLOOKUP(C97,Active!C$21:E$972,3,FALSE)</f>
        <v>2530.9815792545837</v>
      </c>
      <c r="F97" s="11" t="s">
        <v>90</v>
      </c>
      <c r="G97" t="str">
        <f t="shared" si="16"/>
        <v>54597.5232</v>
      </c>
      <c r="H97" s="39">
        <f t="shared" si="17"/>
        <v>8306</v>
      </c>
      <c r="I97" s="97" t="s">
        <v>431</v>
      </c>
      <c r="J97" s="98" t="s">
        <v>432</v>
      </c>
      <c r="K97" s="97" t="s">
        <v>433</v>
      </c>
      <c r="L97" s="97" t="s">
        <v>276</v>
      </c>
      <c r="M97" s="98" t="s">
        <v>100</v>
      </c>
      <c r="N97" s="98" t="s">
        <v>170</v>
      </c>
      <c r="O97" s="99" t="s">
        <v>164</v>
      </c>
      <c r="P97" s="100" t="s">
        <v>61</v>
      </c>
    </row>
    <row r="98" spans="1:16" ht="12.75" customHeight="1">
      <c r="A98" s="39" t="str">
        <f t="shared" si="12"/>
        <v>VSB 48 </v>
      </c>
      <c r="B98" s="11" t="str">
        <f t="shared" si="13"/>
        <v>II</v>
      </c>
      <c r="C98" s="39">
        <f t="shared" si="14"/>
        <v>54604.105799999998</v>
      </c>
      <c r="D98" t="str">
        <f t="shared" si="15"/>
        <v>vis</v>
      </c>
      <c r="E98">
        <f>VLOOKUP(C98,Active!C$21:E$972,3,FALSE)</f>
        <v>2555.4768122333185</v>
      </c>
      <c r="F98" s="11" t="s">
        <v>90</v>
      </c>
      <c r="G98" t="str">
        <f t="shared" si="16"/>
        <v>54604.1058</v>
      </c>
      <c r="H98" s="39">
        <f t="shared" si="17"/>
        <v>8330.5</v>
      </c>
      <c r="I98" s="97" t="s">
        <v>434</v>
      </c>
      <c r="J98" s="98" t="s">
        <v>435</v>
      </c>
      <c r="K98" s="97" t="s">
        <v>436</v>
      </c>
      <c r="L98" s="97" t="s">
        <v>163</v>
      </c>
      <c r="M98" s="98" t="s">
        <v>100</v>
      </c>
      <c r="N98" s="98" t="s">
        <v>437</v>
      </c>
      <c r="O98" s="99" t="s">
        <v>438</v>
      </c>
      <c r="P98" s="100" t="s">
        <v>63</v>
      </c>
    </row>
    <row r="99" spans="1:16" ht="12.75" customHeight="1">
      <c r="A99" s="39" t="str">
        <f t="shared" si="12"/>
        <v>BAVM 203 </v>
      </c>
      <c r="B99" s="11" t="str">
        <f t="shared" si="13"/>
        <v>I</v>
      </c>
      <c r="C99" s="39">
        <f t="shared" si="14"/>
        <v>54610.422500000001</v>
      </c>
      <c r="D99" t="str">
        <f t="shared" si="15"/>
        <v>vis</v>
      </c>
      <c r="E99">
        <f>VLOOKUP(C99,Active!C$21:E$972,3,FALSE)</f>
        <v>2578.9825756333403</v>
      </c>
      <c r="F99" s="11" t="s">
        <v>90</v>
      </c>
      <c r="G99" t="str">
        <f t="shared" si="16"/>
        <v>54610.4225</v>
      </c>
      <c r="H99" s="39">
        <f t="shared" si="17"/>
        <v>8354</v>
      </c>
      <c r="I99" s="97" t="s">
        <v>439</v>
      </c>
      <c r="J99" s="98" t="s">
        <v>440</v>
      </c>
      <c r="K99" s="97" t="s">
        <v>441</v>
      </c>
      <c r="L99" s="97" t="s">
        <v>442</v>
      </c>
      <c r="M99" s="98" t="s">
        <v>100</v>
      </c>
      <c r="N99" s="98" t="s">
        <v>170</v>
      </c>
      <c r="O99" s="99" t="s">
        <v>164</v>
      </c>
      <c r="P99" s="100" t="s">
        <v>61</v>
      </c>
    </row>
    <row r="100" spans="1:16" ht="12.75" customHeight="1">
      <c r="A100" s="39" t="str">
        <f t="shared" si="12"/>
        <v>BAVM 203 </v>
      </c>
      <c r="B100" s="11" t="str">
        <f t="shared" si="13"/>
        <v>II</v>
      </c>
      <c r="C100" s="39">
        <f t="shared" si="14"/>
        <v>54610.556799999998</v>
      </c>
      <c r="D100" t="str">
        <f t="shared" si="15"/>
        <v>vis</v>
      </c>
      <c r="E100">
        <f>VLOOKUP(C100,Active!C$21:E$972,3,FALSE)</f>
        <v>2579.4823340553917</v>
      </c>
      <c r="F100" s="11" t="s">
        <v>90</v>
      </c>
      <c r="G100" t="str">
        <f t="shared" si="16"/>
        <v>54610.5568</v>
      </c>
      <c r="H100" s="39">
        <f t="shared" si="17"/>
        <v>8354.5</v>
      </c>
      <c r="I100" s="97" t="s">
        <v>443</v>
      </c>
      <c r="J100" s="98" t="s">
        <v>444</v>
      </c>
      <c r="K100" s="97" t="s">
        <v>445</v>
      </c>
      <c r="L100" s="97" t="s">
        <v>442</v>
      </c>
      <c r="M100" s="98" t="s">
        <v>100</v>
      </c>
      <c r="N100" s="98" t="s">
        <v>170</v>
      </c>
      <c r="O100" s="99" t="s">
        <v>164</v>
      </c>
      <c r="P100" s="100" t="s">
        <v>61</v>
      </c>
    </row>
    <row r="101" spans="1:16" ht="12.75" customHeight="1">
      <c r="A101" s="39" t="str">
        <f t="shared" si="12"/>
        <v>BAVM 203 </v>
      </c>
      <c r="B101" s="11" t="str">
        <f t="shared" si="13"/>
        <v>I</v>
      </c>
      <c r="C101" s="39">
        <f t="shared" si="14"/>
        <v>54636.489699999998</v>
      </c>
      <c r="D101" t="str">
        <f t="shared" si="15"/>
        <v>vis</v>
      </c>
      <c r="E101">
        <f>VLOOKUP(C101,Active!C$21:E$972,3,FALSE)</f>
        <v>2675.9840852349826</v>
      </c>
      <c r="F101" s="11" t="s">
        <v>90</v>
      </c>
      <c r="G101" t="str">
        <f t="shared" si="16"/>
        <v>54636.4897</v>
      </c>
      <c r="H101" s="39">
        <f t="shared" si="17"/>
        <v>8451</v>
      </c>
      <c r="I101" s="97" t="s">
        <v>446</v>
      </c>
      <c r="J101" s="98" t="s">
        <v>447</v>
      </c>
      <c r="K101" s="97" t="s">
        <v>448</v>
      </c>
      <c r="L101" s="97" t="s">
        <v>449</v>
      </c>
      <c r="M101" s="98" t="s">
        <v>100</v>
      </c>
      <c r="N101" s="98" t="s">
        <v>170</v>
      </c>
      <c r="O101" s="99" t="s">
        <v>164</v>
      </c>
      <c r="P101" s="100" t="s">
        <v>61</v>
      </c>
    </row>
    <row r="102" spans="1:16" ht="12.75" customHeight="1">
      <c r="A102" s="39" t="str">
        <f t="shared" si="12"/>
        <v>BAVM 203 </v>
      </c>
      <c r="B102" s="11" t="str">
        <f t="shared" si="13"/>
        <v>I</v>
      </c>
      <c r="C102" s="39">
        <f t="shared" si="14"/>
        <v>54703.404199999997</v>
      </c>
      <c r="D102" t="str">
        <f t="shared" si="15"/>
        <v>vis</v>
      </c>
      <c r="E102">
        <f>VLOOKUP(C102,Active!C$21:E$972,3,FALSE)</f>
        <v>2924.9869514515149</v>
      </c>
      <c r="F102" s="11" t="s">
        <v>90</v>
      </c>
      <c r="G102" t="str">
        <f t="shared" si="16"/>
        <v>54703.4042</v>
      </c>
      <c r="H102" s="39">
        <f t="shared" si="17"/>
        <v>8700</v>
      </c>
      <c r="I102" s="97" t="s">
        <v>450</v>
      </c>
      <c r="J102" s="98" t="s">
        <v>451</v>
      </c>
      <c r="K102" s="97" t="s">
        <v>452</v>
      </c>
      <c r="L102" s="97" t="s">
        <v>453</v>
      </c>
      <c r="M102" s="98" t="s">
        <v>100</v>
      </c>
      <c r="N102" s="98" t="s">
        <v>170</v>
      </c>
      <c r="O102" s="99" t="s">
        <v>164</v>
      </c>
      <c r="P102" s="100" t="s">
        <v>61</v>
      </c>
    </row>
    <row r="103" spans="1:16" ht="12.75" customHeight="1">
      <c r="A103" s="39" t="str">
        <f t="shared" si="12"/>
        <v>IBVS 5894 </v>
      </c>
      <c r="B103" s="11" t="str">
        <f t="shared" si="13"/>
        <v>II</v>
      </c>
      <c r="C103" s="39">
        <f t="shared" si="14"/>
        <v>54952.914599999996</v>
      </c>
      <c r="D103" t="str">
        <f t="shared" si="15"/>
        <v>vis</v>
      </c>
      <c r="E103">
        <f>VLOOKUP(C103,Active!C$21:E$972,3,FALSE)</f>
        <v>3853.4673966589689</v>
      </c>
      <c r="F103" s="11" t="s">
        <v>90</v>
      </c>
      <c r="G103" t="str">
        <f t="shared" si="16"/>
        <v>54952.9146</v>
      </c>
      <c r="H103" s="39">
        <f t="shared" si="17"/>
        <v>9628.5</v>
      </c>
      <c r="I103" s="97" t="s">
        <v>454</v>
      </c>
      <c r="J103" s="98" t="s">
        <v>455</v>
      </c>
      <c r="K103" s="97" t="s">
        <v>456</v>
      </c>
      <c r="L103" s="97" t="s">
        <v>457</v>
      </c>
      <c r="M103" s="98" t="s">
        <v>100</v>
      </c>
      <c r="N103" s="98" t="s">
        <v>90</v>
      </c>
      <c r="O103" s="99" t="s">
        <v>204</v>
      </c>
      <c r="P103" s="100" t="s">
        <v>205</v>
      </c>
    </row>
    <row r="104" spans="1:16" ht="12.75" customHeight="1">
      <c r="A104" s="39" t="str">
        <f t="shared" si="12"/>
        <v>BAVM 225 </v>
      </c>
      <c r="B104" s="11" t="str">
        <f t="shared" si="13"/>
        <v>I</v>
      </c>
      <c r="C104" s="39">
        <f t="shared" si="14"/>
        <v>55662.493699999999</v>
      </c>
      <c r="D104" t="str">
        <f t="shared" si="15"/>
        <v>vis</v>
      </c>
      <c r="E104">
        <f>VLOOKUP(C104,Active!C$21:E$972,3,FALSE)</f>
        <v>6493.9598117162532</v>
      </c>
      <c r="F104" s="11" t="s">
        <v>90</v>
      </c>
      <c r="G104" t="str">
        <f t="shared" si="16"/>
        <v>55662.4937</v>
      </c>
      <c r="H104" s="39">
        <f t="shared" si="17"/>
        <v>12269</v>
      </c>
      <c r="I104" s="97" t="s">
        <v>458</v>
      </c>
      <c r="J104" s="98" t="s">
        <v>459</v>
      </c>
      <c r="K104" s="97" t="s">
        <v>460</v>
      </c>
      <c r="L104" s="97" t="s">
        <v>281</v>
      </c>
      <c r="M104" s="98" t="s">
        <v>100</v>
      </c>
      <c r="N104" s="98" t="s">
        <v>170</v>
      </c>
      <c r="O104" s="99" t="s">
        <v>164</v>
      </c>
      <c r="P104" s="100" t="s">
        <v>71</v>
      </c>
    </row>
    <row r="105" spans="1:16" ht="12.75" customHeight="1">
      <c r="A105" s="39" t="str">
        <f t="shared" si="12"/>
        <v>BAVM 225 </v>
      </c>
      <c r="B105" s="11" t="str">
        <f t="shared" si="13"/>
        <v>II</v>
      </c>
      <c r="C105" s="39">
        <f t="shared" si="14"/>
        <v>55689.504300000001</v>
      </c>
      <c r="D105" t="str">
        <f t="shared" si="15"/>
        <v>vis</v>
      </c>
      <c r="E105">
        <f>VLOOKUP(C105,Active!C$21:E$972,3,FALSE)</f>
        <v>6594.4719102633353</v>
      </c>
      <c r="F105" s="11" t="s">
        <v>90</v>
      </c>
      <c r="G105" t="str">
        <f t="shared" si="16"/>
        <v>55689.5043</v>
      </c>
      <c r="H105" s="39">
        <f t="shared" si="17"/>
        <v>12369.5</v>
      </c>
      <c r="I105" s="97" t="s">
        <v>461</v>
      </c>
      <c r="J105" s="98" t="s">
        <v>462</v>
      </c>
      <c r="K105" s="97" t="s">
        <v>463</v>
      </c>
      <c r="L105" s="97" t="s">
        <v>449</v>
      </c>
      <c r="M105" s="98" t="s">
        <v>100</v>
      </c>
      <c r="N105" s="98" t="s">
        <v>170</v>
      </c>
      <c r="O105" s="99" t="s">
        <v>164</v>
      </c>
      <c r="P105" s="100" t="s">
        <v>71</v>
      </c>
    </row>
    <row r="106" spans="1:16" ht="12.75" customHeight="1">
      <c r="A106" s="39" t="str">
        <f t="shared" si="12"/>
        <v>BAVM 225 </v>
      </c>
      <c r="B106" s="11" t="str">
        <f t="shared" si="13"/>
        <v>I</v>
      </c>
      <c r="C106" s="39">
        <f t="shared" si="14"/>
        <v>55754.401400000002</v>
      </c>
      <c r="D106" t="str">
        <f t="shared" si="15"/>
        <v>vis</v>
      </c>
      <c r="E106">
        <f>VLOOKUP(C106,Active!C$21:E$972,3,FALSE)</f>
        <v>6835.9676086417385</v>
      </c>
      <c r="F106" s="11" t="s">
        <v>90</v>
      </c>
      <c r="G106" t="str">
        <f t="shared" si="16"/>
        <v>55754.4014</v>
      </c>
      <c r="H106" s="39">
        <f t="shared" si="17"/>
        <v>12611</v>
      </c>
      <c r="I106" s="97" t="s">
        <v>464</v>
      </c>
      <c r="J106" s="98" t="s">
        <v>465</v>
      </c>
      <c r="K106" s="97" t="s">
        <v>466</v>
      </c>
      <c r="L106" s="97" t="s">
        <v>136</v>
      </c>
      <c r="M106" s="98" t="s">
        <v>100</v>
      </c>
      <c r="N106" s="98" t="s">
        <v>170</v>
      </c>
      <c r="O106" s="99" t="s">
        <v>164</v>
      </c>
      <c r="P106" s="100" t="s">
        <v>71</v>
      </c>
    </row>
    <row r="107" spans="1:16" ht="12.75" customHeight="1">
      <c r="A107" s="39" t="str">
        <f t="shared" si="12"/>
        <v>BAVM 225 </v>
      </c>
      <c r="B107" s="11" t="str">
        <f t="shared" si="13"/>
        <v>II</v>
      </c>
      <c r="C107" s="39">
        <f t="shared" si="14"/>
        <v>55754.5363</v>
      </c>
      <c r="D107" t="str">
        <f t="shared" si="15"/>
        <v>vis</v>
      </c>
      <c r="E107">
        <f>VLOOKUP(C107,Active!C$21:E$972,3,FALSE)</f>
        <v>6836.469599789426</v>
      </c>
      <c r="F107" s="11" t="s">
        <v>90</v>
      </c>
      <c r="G107" t="str">
        <f t="shared" si="16"/>
        <v>55754.5363</v>
      </c>
      <c r="H107" s="39">
        <f t="shared" si="17"/>
        <v>12611.5</v>
      </c>
      <c r="I107" s="97" t="s">
        <v>467</v>
      </c>
      <c r="J107" s="98" t="s">
        <v>468</v>
      </c>
      <c r="K107" s="97" t="s">
        <v>469</v>
      </c>
      <c r="L107" s="97" t="s">
        <v>470</v>
      </c>
      <c r="M107" s="98" t="s">
        <v>100</v>
      </c>
      <c r="N107" s="98" t="s">
        <v>170</v>
      </c>
      <c r="O107" s="99" t="s">
        <v>164</v>
      </c>
      <c r="P107" s="100" t="s">
        <v>71</v>
      </c>
    </row>
    <row r="108" spans="1:16" ht="12.75" customHeight="1">
      <c r="A108" s="39" t="str">
        <f t="shared" si="12"/>
        <v>BAVM 225 </v>
      </c>
      <c r="B108" s="11" t="str">
        <f t="shared" si="13"/>
        <v>I</v>
      </c>
      <c r="C108" s="39">
        <f t="shared" si="14"/>
        <v>55775.362300000001</v>
      </c>
      <c r="D108" t="str">
        <f t="shared" si="15"/>
        <v>vis</v>
      </c>
      <c r="E108">
        <f>VLOOKUP(C108,Active!C$21:E$972,3,FALSE)</f>
        <v>6913.9675066978807</v>
      </c>
      <c r="F108" s="11" t="s">
        <v>90</v>
      </c>
      <c r="G108" t="str">
        <f t="shared" si="16"/>
        <v>55775.3623</v>
      </c>
      <c r="H108" s="39">
        <f t="shared" si="17"/>
        <v>12689</v>
      </c>
      <c r="I108" s="97" t="s">
        <v>471</v>
      </c>
      <c r="J108" s="98" t="s">
        <v>472</v>
      </c>
      <c r="K108" s="97" t="s">
        <v>473</v>
      </c>
      <c r="L108" s="97" t="s">
        <v>136</v>
      </c>
      <c r="M108" s="98" t="s">
        <v>100</v>
      </c>
      <c r="N108" s="98" t="s">
        <v>170</v>
      </c>
      <c r="O108" s="99" t="s">
        <v>164</v>
      </c>
      <c r="P108" s="100" t="s">
        <v>71</v>
      </c>
    </row>
  </sheetData>
  <sheetProtection selectLockedCells="1" selectUnlockedCells="1"/>
  <hyperlinks>
    <hyperlink ref="P11" r:id="rId1" xr:uid="{00000000-0004-0000-0200-000000000000}"/>
    <hyperlink ref="P12" r:id="rId2" xr:uid="{00000000-0004-0000-0200-000001000000}"/>
    <hyperlink ref="P13" r:id="rId3" xr:uid="{00000000-0004-0000-0200-000002000000}"/>
    <hyperlink ref="P14" r:id="rId4" xr:uid="{00000000-0004-0000-0200-000003000000}"/>
    <hyperlink ref="P15" r:id="rId5" xr:uid="{00000000-0004-0000-0200-000004000000}"/>
    <hyperlink ref="P16" r:id="rId6" xr:uid="{00000000-0004-0000-0200-000005000000}"/>
    <hyperlink ref="P17" r:id="rId7" xr:uid="{00000000-0004-0000-0200-000006000000}"/>
    <hyperlink ref="P18" r:id="rId8" xr:uid="{00000000-0004-0000-0200-000007000000}"/>
    <hyperlink ref="P19" r:id="rId9" xr:uid="{00000000-0004-0000-0200-000008000000}"/>
    <hyperlink ref="P20" r:id="rId10" xr:uid="{00000000-0004-0000-0200-000009000000}"/>
    <hyperlink ref="P21" r:id="rId11" xr:uid="{00000000-0004-0000-0200-00000A000000}"/>
    <hyperlink ref="P22" r:id="rId12" xr:uid="{00000000-0004-0000-0200-00000B000000}"/>
    <hyperlink ref="P23" r:id="rId13" xr:uid="{00000000-0004-0000-0200-00000C000000}"/>
    <hyperlink ref="P24" r:id="rId14" xr:uid="{00000000-0004-0000-0200-00000D000000}"/>
    <hyperlink ref="P25" r:id="rId15" xr:uid="{00000000-0004-0000-0200-00000E000000}"/>
    <hyperlink ref="P26" r:id="rId16" xr:uid="{00000000-0004-0000-0200-00000F000000}"/>
    <hyperlink ref="P27" r:id="rId17" xr:uid="{00000000-0004-0000-0200-000010000000}"/>
    <hyperlink ref="P28" r:id="rId18" xr:uid="{00000000-0004-0000-0200-000011000000}"/>
    <hyperlink ref="P29" r:id="rId19" xr:uid="{00000000-0004-0000-0200-000012000000}"/>
    <hyperlink ref="P30" r:id="rId20" xr:uid="{00000000-0004-0000-0200-000013000000}"/>
    <hyperlink ref="P31" r:id="rId21" xr:uid="{00000000-0004-0000-0200-000014000000}"/>
    <hyperlink ref="P32" r:id="rId22" xr:uid="{00000000-0004-0000-0200-000015000000}"/>
    <hyperlink ref="P33" r:id="rId23" xr:uid="{00000000-0004-0000-0200-000016000000}"/>
    <hyperlink ref="P34" r:id="rId24" xr:uid="{00000000-0004-0000-0200-000017000000}"/>
    <hyperlink ref="P35" r:id="rId25" xr:uid="{00000000-0004-0000-0200-000018000000}"/>
    <hyperlink ref="P36" r:id="rId26" xr:uid="{00000000-0004-0000-0200-000019000000}"/>
    <hyperlink ref="P37" r:id="rId27" xr:uid="{00000000-0004-0000-0200-00001A000000}"/>
    <hyperlink ref="P38" r:id="rId28" xr:uid="{00000000-0004-0000-0200-00001B000000}"/>
    <hyperlink ref="P39" r:id="rId29" xr:uid="{00000000-0004-0000-0200-00001C000000}"/>
    <hyperlink ref="P40" r:id="rId30" xr:uid="{00000000-0004-0000-0200-00001D000000}"/>
    <hyperlink ref="P41" r:id="rId31" xr:uid="{00000000-0004-0000-0200-00001E000000}"/>
    <hyperlink ref="P42" r:id="rId32" xr:uid="{00000000-0004-0000-0200-00001F000000}"/>
    <hyperlink ref="P43" r:id="rId33" xr:uid="{00000000-0004-0000-0200-000020000000}"/>
    <hyperlink ref="P44" r:id="rId34" xr:uid="{00000000-0004-0000-0200-000021000000}"/>
    <hyperlink ref="P45" r:id="rId35" xr:uid="{00000000-0004-0000-0200-000022000000}"/>
    <hyperlink ref="P46" r:id="rId36" xr:uid="{00000000-0004-0000-0200-000023000000}"/>
    <hyperlink ref="P47" r:id="rId37" xr:uid="{00000000-0004-0000-0200-000024000000}"/>
    <hyperlink ref="P48" r:id="rId38" xr:uid="{00000000-0004-0000-0200-000025000000}"/>
    <hyperlink ref="P49" r:id="rId39" xr:uid="{00000000-0004-0000-0200-000026000000}"/>
    <hyperlink ref="P50" r:id="rId40" xr:uid="{00000000-0004-0000-0200-000027000000}"/>
    <hyperlink ref="P51" r:id="rId41" xr:uid="{00000000-0004-0000-0200-000028000000}"/>
    <hyperlink ref="P52" r:id="rId42" xr:uid="{00000000-0004-0000-0200-000029000000}"/>
    <hyperlink ref="P53" r:id="rId43" xr:uid="{00000000-0004-0000-0200-00002A000000}"/>
    <hyperlink ref="P54" r:id="rId44" xr:uid="{00000000-0004-0000-0200-00002B000000}"/>
    <hyperlink ref="P55" r:id="rId45" xr:uid="{00000000-0004-0000-0200-00002C000000}"/>
    <hyperlink ref="P56" r:id="rId46" xr:uid="{00000000-0004-0000-0200-00002D000000}"/>
    <hyperlink ref="P57" r:id="rId47" xr:uid="{00000000-0004-0000-0200-00002E000000}"/>
    <hyperlink ref="P58" r:id="rId48" xr:uid="{00000000-0004-0000-0200-00002F000000}"/>
    <hyperlink ref="P59" r:id="rId49" xr:uid="{00000000-0004-0000-0200-000030000000}"/>
    <hyperlink ref="P60" r:id="rId50" xr:uid="{00000000-0004-0000-0200-000031000000}"/>
    <hyperlink ref="P61" r:id="rId51" xr:uid="{00000000-0004-0000-0200-000032000000}"/>
    <hyperlink ref="P62" r:id="rId52" xr:uid="{00000000-0004-0000-0200-000033000000}"/>
    <hyperlink ref="P63" r:id="rId53" xr:uid="{00000000-0004-0000-0200-000034000000}"/>
    <hyperlink ref="P64" r:id="rId54" xr:uid="{00000000-0004-0000-0200-000035000000}"/>
    <hyperlink ref="P65" r:id="rId55" xr:uid="{00000000-0004-0000-0200-000036000000}"/>
    <hyperlink ref="P66" r:id="rId56" xr:uid="{00000000-0004-0000-0200-000037000000}"/>
    <hyperlink ref="P67" r:id="rId57" xr:uid="{00000000-0004-0000-0200-000038000000}"/>
    <hyperlink ref="P68" r:id="rId58" xr:uid="{00000000-0004-0000-0200-000039000000}"/>
    <hyperlink ref="P69" r:id="rId59" xr:uid="{00000000-0004-0000-0200-00003A000000}"/>
    <hyperlink ref="P70" r:id="rId60" xr:uid="{00000000-0004-0000-0200-00003B000000}"/>
    <hyperlink ref="P71" r:id="rId61" xr:uid="{00000000-0004-0000-0200-00003C000000}"/>
    <hyperlink ref="P72" r:id="rId62" xr:uid="{00000000-0004-0000-0200-00003D000000}"/>
    <hyperlink ref="P73" r:id="rId63" xr:uid="{00000000-0004-0000-0200-00003E000000}"/>
    <hyperlink ref="P74" r:id="rId64" xr:uid="{00000000-0004-0000-0200-00003F000000}"/>
    <hyperlink ref="P75" r:id="rId65" xr:uid="{00000000-0004-0000-0200-000040000000}"/>
    <hyperlink ref="P76" r:id="rId66" xr:uid="{00000000-0004-0000-0200-000041000000}"/>
    <hyperlink ref="P77" r:id="rId67" xr:uid="{00000000-0004-0000-0200-000042000000}"/>
    <hyperlink ref="P78" r:id="rId68" xr:uid="{00000000-0004-0000-0200-000043000000}"/>
    <hyperlink ref="P79" r:id="rId69" xr:uid="{00000000-0004-0000-0200-000044000000}"/>
    <hyperlink ref="P80" r:id="rId70" xr:uid="{00000000-0004-0000-0200-000045000000}"/>
    <hyperlink ref="P81" r:id="rId71" xr:uid="{00000000-0004-0000-0200-000046000000}"/>
    <hyperlink ref="P82" r:id="rId72" xr:uid="{00000000-0004-0000-0200-000047000000}"/>
    <hyperlink ref="P83" r:id="rId73" xr:uid="{00000000-0004-0000-0200-000048000000}"/>
    <hyperlink ref="P84" r:id="rId74" xr:uid="{00000000-0004-0000-0200-000049000000}"/>
    <hyperlink ref="P85" r:id="rId75" xr:uid="{00000000-0004-0000-0200-00004A000000}"/>
    <hyperlink ref="P86" r:id="rId76" xr:uid="{00000000-0004-0000-0200-00004B000000}"/>
    <hyperlink ref="P87" r:id="rId77" xr:uid="{00000000-0004-0000-0200-00004C000000}"/>
    <hyperlink ref="P88" r:id="rId78" xr:uid="{00000000-0004-0000-0200-00004D000000}"/>
    <hyperlink ref="P89" r:id="rId79" xr:uid="{00000000-0004-0000-0200-00004E000000}"/>
    <hyperlink ref="P90" r:id="rId80" xr:uid="{00000000-0004-0000-0200-00004F000000}"/>
    <hyperlink ref="P91" r:id="rId81" xr:uid="{00000000-0004-0000-0200-000050000000}"/>
    <hyperlink ref="P92" r:id="rId82" xr:uid="{00000000-0004-0000-0200-000051000000}"/>
    <hyperlink ref="P93" r:id="rId83" xr:uid="{00000000-0004-0000-0200-000052000000}"/>
    <hyperlink ref="P94" r:id="rId84" xr:uid="{00000000-0004-0000-0200-000053000000}"/>
    <hyperlink ref="P95" r:id="rId85" xr:uid="{00000000-0004-0000-0200-000054000000}"/>
    <hyperlink ref="P96" r:id="rId86" xr:uid="{00000000-0004-0000-0200-000055000000}"/>
    <hyperlink ref="P97" r:id="rId87" xr:uid="{00000000-0004-0000-0200-000056000000}"/>
    <hyperlink ref="P98" r:id="rId88" xr:uid="{00000000-0004-0000-0200-000057000000}"/>
    <hyperlink ref="P99" r:id="rId89" xr:uid="{00000000-0004-0000-0200-000058000000}"/>
    <hyperlink ref="P100" r:id="rId90" xr:uid="{00000000-0004-0000-0200-000059000000}"/>
    <hyperlink ref="P101" r:id="rId91" xr:uid="{00000000-0004-0000-0200-00005A000000}"/>
    <hyperlink ref="P102" r:id="rId92" xr:uid="{00000000-0004-0000-0200-00005B000000}"/>
    <hyperlink ref="P103" r:id="rId93" xr:uid="{00000000-0004-0000-0200-00005C000000}"/>
    <hyperlink ref="P104" r:id="rId94" xr:uid="{00000000-0004-0000-0200-00005D000000}"/>
    <hyperlink ref="P105" r:id="rId95" xr:uid="{00000000-0004-0000-0200-00005E000000}"/>
    <hyperlink ref="P106" r:id="rId96" xr:uid="{00000000-0004-0000-0200-00005F000000}"/>
    <hyperlink ref="P107" r:id="rId97" xr:uid="{00000000-0004-0000-0200-000060000000}"/>
    <hyperlink ref="P108" r:id="rId98" xr:uid="{00000000-0004-0000-0200-00006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2023-01-24T05:17:47Z</dcterms:created>
  <dcterms:modified xsi:type="dcterms:W3CDTF">2024-03-05T07:20:59Z</dcterms:modified>
</cp:coreProperties>
</file>