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2FF9184-98E1-4174-A738-85AC1E3E8FE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G11" i="1"/>
  <c r="F11" i="1"/>
  <c r="Q22" i="1"/>
  <c r="Q23" i="1"/>
  <c r="Q24" i="1"/>
  <c r="Q25" i="1"/>
  <c r="Q26" i="1"/>
  <c r="C21" i="1"/>
  <c r="E21" i="1"/>
  <c r="F21" i="1"/>
  <c r="A21" i="1"/>
  <c r="H20" i="1"/>
  <c r="E14" i="1"/>
  <c r="E15" i="1" s="1"/>
  <c r="C17" i="1"/>
  <c r="Q21" i="1"/>
  <c r="G21" i="1"/>
  <c r="H21" i="1"/>
  <c r="C11" i="1"/>
  <c r="C12" i="1"/>
  <c r="C16" i="1" l="1"/>
  <c r="D18" i="1" s="1"/>
  <c r="O26" i="1"/>
  <c r="S26" i="1" s="1"/>
  <c r="O24" i="1"/>
  <c r="S24" i="1" s="1"/>
  <c r="C15" i="1"/>
  <c r="O25" i="1"/>
  <c r="S25" i="1" s="1"/>
  <c r="O23" i="1"/>
  <c r="S23" i="1" s="1"/>
  <c r="O22" i="1"/>
  <c r="S22" i="1" s="1"/>
  <c r="O21" i="1"/>
  <c r="S21" i="1" s="1"/>
  <c r="S19" i="1" l="1"/>
  <c r="E16" i="1"/>
  <c r="E17" i="1" s="1"/>
  <c r="C18" i="1"/>
</calcChain>
</file>

<file path=xl/sharedStrings.xml><?xml version="1.0" encoding="utf-8"?>
<sst xmlns="http://schemas.openxmlformats.org/spreadsheetml/2006/main" count="63" uniqueCount="54">
  <si>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</si>
  <si>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</si>
  <si>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</si>
  <si>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</si>
  <si>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</si>
  <si>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</si>
  <si>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</si>
  <si>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</si>
  <si>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</si>
  <si>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</si>
  <si>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</si>
  <si>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</si>
  <si>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</si>
  <si>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</si>
  <si>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</si>
  <si>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</si>
  <si>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</si>
  <si>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</si>
  <si>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</si>
  <si>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</si>
  <si>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</si>
  <si>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</si>
  <si>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</si>
  <si>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</si>
  <si>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</si>
  <si>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</si>
  <si>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</si>
  <si>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</si>
  <si>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</si>
  <si>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</si>
  <si>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</si>
  <si>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</si>
  <si>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</si>
  <si>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</si>
  <si>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</si>
  <si>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</si>
  <si>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</si>
  <si>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</si>
  <si>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</si>
  <si>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</si>
  <si>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</si>
  <si>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</si>
  <si>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G0361-0795</t>
  </si>
  <si>
    <t>Ser</t>
  </si>
  <si>
    <t>G0361-0795_Ser.xls</t>
  </si>
  <si>
    <t>ED</t>
  </si>
  <si>
    <t>VSX</t>
  </si>
  <si>
    <t>IBVS 5992</t>
  </si>
  <si>
    <t>I</t>
  </si>
  <si>
    <t>IBVS 6029</t>
  </si>
  <si>
    <t>IBVS 6063</t>
  </si>
  <si>
    <t>p</t>
  </si>
  <si>
    <t>V0650 Ser / GSC 0361-0795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</si>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</sst>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V0650 Ser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6.9999999999999994E-5</c:v>
                  </c:pt>
                  <c:pt idx="4">
                    <c:v>5.0000000000000002E-5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6.9999999999999994E-5</c:v>
                  </c:pt>
                  <c:pt idx="4">
                    <c:v>5.0000000000000002E-5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3747.5</c:v>
                </c:pt>
                <c:pt idx="2">
                  <c:v>4147.5</c:v>
                </c:pt>
                <c:pt idx="3">
                  <c:v>4531.5</c:v>
                </c:pt>
                <c:pt idx="4">
                  <c:v>4531.5</c:v>
                </c:pt>
                <c:pt idx="5">
                  <c:v>4531.5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6B-4765-9517-74EC3073A3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6.9999999999999994E-5</c:v>
                  </c:pt>
                  <c:pt idx="4">
                    <c:v>5.0000000000000002E-5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6.9999999999999994E-5</c:v>
                  </c:pt>
                  <c:pt idx="4">
                    <c:v>5.0000000000000002E-5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3747.5</c:v>
                </c:pt>
                <c:pt idx="2">
                  <c:v>4147.5</c:v>
                </c:pt>
                <c:pt idx="3">
                  <c:v>4531.5</c:v>
                </c:pt>
                <c:pt idx="4">
                  <c:v>4531.5</c:v>
                </c:pt>
                <c:pt idx="5">
                  <c:v>4531.5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-4.2175000002316665E-2</c:v>
                </c:pt>
                <c:pt idx="2">
                  <c:v>-4.9774999999499414E-2</c:v>
                </c:pt>
                <c:pt idx="3">
                  <c:v>-5.4234999995969702E-2</c:v>
                </c:pt>
                <c:pt idx="4">
                  <c:v>-5.3624999993189704E-2</c:v>
                </c:pt>
                <c:pt idx="5">
                  <c:v>-5.2864999997837003E-2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6B-4765-9517-74EC3073A3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6.9999999999999994E-5</c:v>
                  </c:pt>
                  <c:pt idx="4">
                    <c:v>5.0000000000000002E-5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6.9999999999999994E-5</c:v>
                  </c:pt>
                  <c:pt idx="4">
                    <c:v>5.0000000000000002E-5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3747.5</c:v>
                </c:pt>
                <c:pt idx="2">
                  <c:v>4147.5</c:v>
                </c:pt>
                <c:pt idx="3">
                  <c:v>4531.5</c:v>
                </c:pt>
                <c:pt idx="4">
                  <c:v>4531.5</c:v>
                </c:pt>
                <c:pt idx="5">
                  <c:v>4531.5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6B-4765-9517-74EC3073A3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6.9999999999999994E-5</c:v>
                  </c:pt>
                  <c:pt idx="4">
                    <c:v>5.0000000000000002E-5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6.9999999999999994E-5</c:v>
                  </c:pt>
                  <c:pt idx="4">
                    <c:v>5.0000000000000002E-5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3747.5</c:v>
                </c:pt>
                <c:pt idx="2">
                  <c:v>4147.5</c:v>
                </c:pt>
                <c:pt idx="3">
                  <c:v>4531.5</c:v>
                </c:pt>
                <c:pt idx="4">
                  <c:v>4531.5</c:v>
                </c:pt>
                <c:pt idx="5">
                  <c:v>4531.5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6B-4765-9517-74EC3073A3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6.9999999999999994E-5</c:v>
                  </c:pt>
                  <c:pt idx="4">
                    <c:v>5.0000000000000002E-5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6.9999999999999994E-5</c:v>
                  </c:pt>
                  <c:pt idx="4">
                    <c:v>5.0000000000000002E-5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3747.5</c:v>
                </c:pt>
                <c:pt idx="2">
                  <c:v>4147.5</c:v>
                </c:pt>
                <c:pt idx="3">
                  <c:v>4531.5</c:v>
                </c:pt>
                <c:pt idx="4">
                  <c:v>4531.5</c:v>
                </c:pt>
                <c:pt idx="5">
                  <c:v>4531.5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6B-4765-9517-74EC3073A3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6.9999999999999994E-5</c:v>
                  </c:pt>
                  <c:pt idx="4">
                    <c:v>5.0000000000000002E-5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6.9999999999999994E-5</c:v>
                  </c:pt>
                  <c:pt idx="4">
                    <c:v>5.0000000000000002E-5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3747.5</c:v>
                </c:pt>
                <c:pt idx="2">
                  <c:v>4147.5</c:v>
                </c:pt>
                <c:pt idx="3">
                  <c:v>4531.5</c:v>
                </c:pt>
                <c:pt idx="4">
                  <c:v>4531.5</c:v>
                </c:pt>
                <c:pt idx="5">
                  <c:v>4531.5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6B-4765-9517-74EC3073A3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6.9999999999999994E-5</c:v>
                  </c:pt>
                  <c:pt idx="4">
                    <c:v>5.0000000000000002E-5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6.9999999999999994E-5</c:v>
                  </c:pt>
                  <c:pt idx="4">
                    <c:v>5.0000000000000002E-5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3747.5</c:v>
                </c:pt>
                <c:pt idx="2">
                  <c:v>4147.5</c:v>
                </c:pt>
                <c:pt idx="3">
                  <c:v>4531.5</c:v>
                </c:pt>
                <c:pt idx="4">
                  <c:v>4531.5</c:v>
                </c:pt>
                <c:pt idx="5">
                  <c:v>4531.5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6B-4765-9517-74EC3073A3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3747.5</c:v>
                </c:pt>
                <c:pt idx="2">
                  <c:v>4147.5</c:v>
                </c:pt>
                <c:pt idx="3">
                  <c:v>4531.5</c:v>
                </c:pt>
                <c:pt idx="4">
                  <c:v>4531.5</c:v>
                </c:pt>
                <c:pt idx="5">
                  <c:v>4531.5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9.6034421740975665E-3</c:v>
                </c:pt>
                <c:pt idx="1">
                  <c:v>-4.2833518210984821E-2</c:v>
                </c:pt>
                <c:pt idx="2">
                  <c:v>-4.8430525323468594E-2</c:v>
                </c:pt>
                <c:pt idx="3">
                  <c:v>-5.3803652151453017E-2</c:v>
                </c:pt>
                <c:pt idx="4">
                  <c:v>-5.3803652151453017E-2</c:v>
                </c:pt>
                <c:pt idx="5">
                  <c:v>-5.3803652151453017E-2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6B-4765-9517-74EC3073A35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3747.5</c:v>
                </c:pt>
                <c:pt idx="2">
                  <c:v>4147.5</c:v>
                </c:pt>
                <c:pt idx="3">
                  <c:v>4531.5</c:v>
                </c:pt>
                <c:pt idx="4">
                  <c:v>4531.5</c:v>
                </c:pt>
                <c:pt idx="5">
                  <c:v>4531.5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6B-4765-9517-74EC3073A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069304"/>
        <c:axId val="1"/>
      </c:scatterChart>
      <c:valAx>
        <c:axId val="72606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606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52A593-F5C5-FBA5-F170-3A77E4509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5" t="s">
        <v>52</v>
      </c>
      <c r="E1" s="5" t="s">
        <v>44</v>
      </c>
    </row>
    <row r="2" spans="1:7" s="5" customFormat="1" ht="12.95" customHeight="1" x14ac:dyDescent="0.2">
      <c r="A2" s="5" t="s">
        <v>24</v>
      </c>
      <c r="B2" s="5" t="s">
        <v>45</v>
      </c>
      <c r="C2" s="6" t="s">
        <v>41</v>
      </c>
      <c r="D2" s="4" t="s">
        <v>43</v>
      </c>
      <c r="E2" s="3" t="s">
        <v>42</v>
      </c>
      <c r="F2" s="5" t="s">
        <v>42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40</v>
      </c>
      <c r="D4" s="9" t="s">
        <v>40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6">
        <v>52142.74</v>
      </c>
      <c r="D7" s="11" t="s">
        <v>46</v>
      </c>
    </row>
    <row r="8" spans="1:7" s="5" customFormat="1" ht="12.95" customHeight="1" x14ac:dyDescent="0.2">
      <c r="A8" s="5" t="s">
        <v>3</v>
      </c>
      <c r="C8" s="36">
        <v>0.94013000000000002</v>
      </c>
      <c r="D8" s="11" t="s">
        <v>46</v>
      </c>
    </row>
    <row r="9" spans="1:7" s="5" customFormat="1" ht="12.95" customHeight="1" x14ac:dyDescent="0.2">
      <c r="A9" s="12" t="s">
        <v>30</v>
      </c>
      <c r="C9" s="13">
        <v>-9.5</v>
      </c>
      <c r="D9" s="5" t="s">
        <v>31</v>
      </c>
    </row>
    <row r="10" spans="1:7" s="5" customFormat="1" ht="12.95" customHeight="1" thickBot="1" x14ac:dyDescent="0.25">
      <c r="C10" s="14" t="s">
        <v>20</v>
      </c>
      <c r="D10" s="14" t="s">
        <v>21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9.6034421740975665E-3</v>
      </c>
      <c r="D11" s="16"/>
      <c r="F11" s="17" t="str">
        <f>"F"&amp;E19</f>
        <v>F22</v>
      </c>
      <c r="G11" s="15" t="str">
        <f>"G"&amp;E19</f>
        <v>G22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-1.3992517781209443E-5</v>
      </c>
      <c r="D12" s="16"/>
    </row>
    <row r="13" spans="1:7" s="5" customFormat="1" ht="12.95" customHeight="1" x14ac:dyDescent="0.2">
      <c r="A13" s="5" t="s">
        <v>19</v>
      </c>
      <c r="C13" s="16" t="s">
        <v>13</v>
      </c>
      <c r="D13" s="18" t="s">
        <v>37</v>
      </c>
      <c r="E13" s="13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60375.753371180552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56402.415233344102</v>
      </c>
      <c r="D15" s="18" t="s">
        <v>38</v>
      </c>
      <c r="E15" s="19">
        <f ca="1">ROUND(2*(E14-$C$7)/$C$8,0)/2+E13</f>
        <v>8758.5</v>
      </c>
    </row>
    <row r="16" spans="1:7" s="5" customFormat="1" ht="12.95" customHeight="1" x14ac:dyDescent="0.2">
      <c r="A16" s="7" t="s">
        <v>4</v>
      </c>
      <c r="C16" s="22">
        <f ca="1">+C8+C12</f>
        <v>0.9401160074822188</v>
      </c>
      <c r="D16" s="18" t="s">
        <v>39</v>
      </c>
      <c r="E16" s="15">
        <f ca="1">ROUND(2*(E14-$C$15)/$C$16,0)/2+E13</f>
        <v>4227.5</v>
      </c>
    </row>
    <row r="17" spans="1:19" s="5" customFormat="1" ht="12.95" customHeight="1" thickBot="1" x14ac:dyDescent="0.25">
      <c r="A17" s="18" t="s">
        <v>29</v>
      </c>
      <c r="C17" s="5">
        <f>COUNT(C21:C2191)</f>
        <v>6</v>
      </c>
      <c r="D17" s="18" t="s">
        <v>33</v>
      </c>
      <c r="E17" s="23">
        <f ca="1">+$C$15+$C$16*E16-15018.5-$C$9/24</f>
        <v>45358.651488308518</v>
      </c>
    </row>
    <row r="18" spans="1:19" s="5" customFormat="1" ht="12.95" customHeight="1" thickTop="1" thickBot="1" x14ac:dyDescent="0.25">
      <c r="A18" s="7" t="s">
        <v>5</v>
      </c>
      <c r="C18" s="24">
        <f ca="1">+C15</f>
        <v>56402.415233344102</v>
      </c>
      <c r="D18" s="25">
        <f ca="1">+C16</f>
        <v>0.9401160074822188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22</v>
      </c>
      <c r="S19" s="5">
        <f ca="1">SQRT(SUM(S21:S50)/(COUNT(S21:S50)-1))</f>
        <v>4.3718738636648879E-3</v>
      </c>
    </row>
    <row r="20" spans="1:19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9" t="str">
        <f>A21</f>
        <v>VSX</v>
      </c>
      <c r="I20" s="29" t="s">
        <v>53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4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0">
        <f>C$7</f>
        <v>52142.74</v>
      </c>
      <c r="D21" s="10" t="s">
        <v>13</v>
      </c>
      <c r="E21" s="5">
        <f t="shared" ref="E21:E26" si="0">+(C21-C$7)/C$8</f>
        <v>0</v>
      </c>
      <c r="F21" s="5">
        <f t="shared" ref="F21:F26" si="1">ROUND(2*E21,0)/2</f>
        <v>0</v>
      </c>
      <c r="G21" s="5">
        <f t="shared" ref="G21:G26" si="2">+C21-(C$7+F21*C$8)</f>
        <v>0</v>
      </c>
      <c r="H21" s="5">
        <f>+G21</f>
        <v>0</v>
      </c>
      <c r="O21" s="5">
        <f t="shared" ref="O21:O26" ca="1" si="3">+C$11+C$12*$F21</f>
        <v>9.6034421740975665E-3</v>
      </c>
      <c r="Q21" s="32">
        <f t="shared" ref="Q21:Q26" si="4">+C21-15018.5</f>
        <v>37124.239999999998</v>
      </c>
      <c r="S21" s="5">
        <f t="shared" ref="S21:S26" ca="1" si="5">+(O21-G21)^2</f>
        <v>9.2226101591235798E-5</v>
      </c>
    </row>
    <row r="22" spans="1:19" s="5" customFormat="1" ht="12.95" customHeight="1" x14ac:dyDescent="0.2">
      <c r="A22" s="33" t="s">
        <v>47</v>
      </c>
      <c r="B22" s="33" t="s">
        <v>48</v>
      </c>
      <c r="C22" s="34">
        <v>55665.834999999999</v>
      </c>
      <c r="D22" s="34">
        <v>2.9999999999999997E-4</v>
      </c>
      <c r="E22" s="5">
        <f t="shared" si="0"/>
        <v>3747.45513918288</v>
      </c>
      <c r="F22" s="5">
        <f t="shared" si="1"/>
        <v>3747.5</v>
      </c>
      <c r="G22" s="5">
        <f t="shared" si="2"/>
        <v>-4.2175000002316665E-2</v>
      </c>
      <c r="I22" s="5">
        <f>+G22</f>
        <v>-4.2175000002316665E-2</v>
      </c>
      <c r="O22" s="5">
        <f t="shared" ca="1" si="3"/>
        <v>-4.2833518210984821E-2</v>
      </c>
      <c r="Q22" s="32">
        <f t="shared" si="4"/>
        <v>40647.334999999999</v>
      </c>
      <c r="S22" s="5">
        <f t="shared" ca="1" si="5"/>
        <v>4.3364623114751699E-7</v>
      </c>
    </row>
    <row r="23" spans="1:19" s="5" customFormat="1" ht="12.95" customHeight="1" x14ac:dyDescent="0.2">
      <c r="A23" s="33" t="s">
        <v>49</v>
      </c>
      <c r="B23" s="33" t="s">
        <v>48</v>
      </c>
      <c r="C23" s="34">
        <v>56041.879399999998</v>
      </c>
      <c r="D23" s="34">
        <v>2.9999999999999997E-4</v>
      </c>
      <c r="E23" s="5">
        <f t="shared" si="0"/>
        <v>4147.4470551944942</v>
      </c>
      <c r="F23" s="5">
        <f t="shared" si="1"/>
        <v>4147.5</v>
      </c>
      <c r="G23" s="5">
        <f t="shared" si="2"/>
        <v>-4.9774999999499414E-2</v>
      </c>
      <c r="I23" s="5">
        <f>+G23</f>
        <v>-4.9774999999499414E-2</v>
      </c>
      <c r="O23" s="5">
        <f t="shared" ca="1" si="3"/>
        <v>-4.8430525323468594E-2</v>
      </c>
      <c r="Q23" s="32">
        <f t="shared" si="4"/>
        <v>41023.379399999998</v>
      </c>
      <c r="S23" s="5">
        <f t="shared" ca="1" si="5"/>
        <v>1.807612154488178E-6</v>
      </c>
    </row>
    <row r="24" spans="1:19" s="5" customFormat="1" ht="12.95" customHeight="1" x14ac:dyDescent="0.2">
      <c r="A24" s="33" t="s">
        <v>50</v>
      </c>
      <c r="B24" s="33" t="s">
        <v>51</v>
      </c>
      <c r="C24" s="34">
        <v>56402.884859999998</v>
      </c>
      <c r="D24" s="34">
        <v>6.9999999999999994E-5</v>
      </c>
      <c r="E24" s="5">
        <f t="shared" si="0"/>
        <v>4531.4423111697324</v>
      </c>
      <c r="F24" s="5">
        <f t="shared" si="1"/>
        <v>4531.5</v>
      </c>
      <c r="G24" s="5">
        <f t="shared" si="2"/>
        <v>-5.4234999995969702E-2</v>
      </c>
      <c r="I24" s="5">
        <f>+G24</f>
        <v>-5.4234999995969702E-2</v>
      </c>
      <c r="O24" s="5">
        <f t="shared" ca="1" si="3"/>
        <v>-5.3803652151453017E-2</v>
      </c>
      <c r="Q24" s="32">
        <f t="shared" si="4"/>
        <v>41384.384859999998</v>
      </c>
      <c r="S24" s="5">
        <f t="shared" ca="1" si="5"/>
        <v>1.8606096296918969E-7</v>
      </c>
    </row>
    <row r="25" spans="1:19" s="5" customFormat="1" ht="12.95" customHeight="1" x14ac:dyDescent="0.2">
      <c r="A25" s="33" t="s">
        <v>50</v>
      </c>
      <c r="B25" s="33" t="s">
        <v>51</v>
      </c>
      <c r="C25" s="34">
        <v>56402.885470000001</v>
      </c>
      <c r="D25" s="34">
        <v>5.0000000000000002E-5</v>
      </c>
      <c r="E25" s="5">
        <f t="shared" si="0"/>
        <v>4531.4429600161711</v>
      </c>
      <c r="F25" s="5">
        <f t="shared" si="1"/>
        <v>4531.5</v>
      </c>
      <c r="G25" s="5">
        <f t="shared" si="2"/>
        <v>-5.3624999993189704E-2</v>
      </c>
      <c r="I25" s="5">
        <f>+G25</f>
        <v>-5.3624999993189704E-2</v>
      </c>
      <c r="O25" s="5">
        <f t="shared" ca="1" si="3"/>
        <v>-5.3803652151453017E-2</v>
      </c>
      <c r="Q25" s="32">
        <f t="shared" si="4"/>
        <v>41384.385470000001</v>
      </c>
      <c r="S25" s="5">
        <f t="shared" ca="1" si="5"/>
        <v>3.191659365214003E-8</v>
      </c>
    </row>
    <row r="26" spans="1:19" s="5" customFormat="1" ht="12.95" customHeight="1" x14ac:dyDescent="0.2">
      <c r="A26" s="33" t="s">
        <v>50</v>
      </c>
      <c r="B26" s="33" t="s">
        <v>51</v>
      </c>
      <c r="C26" s="34">
        <v>56402.886229999996</v>
      </c>
      <c r="D26" s="34">
        <v>1E-4</v>
      </c>
      <c r="E26" s="5">
        <f t="shared" si="0"/>
        <v>4531.4437684150043</v>
      </c>
      <c r="F26" s="5">
        <f t="shared" si="1"/>
        <v>4531.5</v>
      </c>
      <c r="G26" s="5">
        <f t="shared" si="2"/>
        <v>-5.2864999997837003E-2</v>
      </c>
      <c r="I26" s="5">
        <f>+G26</f>
        <v>-5.2864999997837003E-2</v>
      </c>
      <c r="O26" s="5">
        <f t="shared" ca="1" si="3"/>
        <v>-5.3803652151453017E-2</v>
      </c>
      <c r="Q26" s="32">
        <f t="shared" si="4"/>
        <v>41384.386229999996</v>
      </c>
      <c r="S26" s="5">
        <f t="shared" ca="1" si="5"/>
        <v>8.81067865487981E-7</v>
      </c>
    </row>
    <row r="27" spans="1:19" s="5" customFormat="1" ht="12.95" customHeight="1" x14ac:dyDescent="0.2">
      <c r="C27" s="10"/>
      <c r="D27" s="10"/>
      <c r="Q27" s="32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2024-03-06T05:04:51Z</dcterms:modified>
</cp:coreProperties>
</file>