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CFB3021-D6E7-4BA4-BDD7-7355728AD7B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E29" i="1"/>
  <c r="F29" i="1"/>
  <c r="G29" i="1"/>
  <c r="H29" i="1"/>
  <c r="E30" i="1"/>
  <c r="F30" i="1"/>
  <c r="G30" i="1"/>
  <c r="H30" i="1"/>
  <c r="E31" i="1"/>
  <c r="F31" i="1"/>
  <c r="G31" i="1"/>
  <c r="H31" i="1"/>
  <c r="E32" i="1"/>
  <c r="F32" i="1"/>
  <c r="G32" i="1"/>
  <c r="H32" i="1"/>
  <c r="E33" i="1"/>
  <c r="F33" i="1"/>
  <c r="G33" i="1"/>
  <c r="H33" i="1"/>
  <c r="E34" i="1"/>
  <c r="F34" i="1"/>
  <c r="G34" i="1"/>
  <c r="H34" i="1"/>
  <c r="E35" i="1"/>
  <c r="F35" i="1"/>
  <c r="G35" i="1"/>
  <c r="H35" i="1"/>
  <c r="E36" i="1"/>
  <c r="F36" i="1"/>
  <c r="G36" i="1"/>
  <c r="H36" i="1"/>
  <c r="E37" i="1"/>
  <c r="F37" i="1"/>
  <c r="G37" i="1"/>
  <c r="H37" i="1"/>
  <c r="E38" i="1"/>
  <c r="F38" i="1"/>
  <c r="G38" i="1"/>
  <c r="H38" i="1"/>
  <c r="E39" i="1"/>
  <c r="F39" i="1"/>
  <c r="G39" i="1"/>
  <c r="H39" i="1"/>
  <c r="E40" i="1"/>
  <c r="F40" i="1"/>
  <c r="G40" i="1"/>
  <c r="H40" i="1"/>
  <c r="E41" i="1"/>
  <c r="F41" i="1"/>
  <c r="G41" i="1"/>
  <c r="H41" i="1"/>
  <c r="E42" i="1"/>
  <c r="F42" i="1"/>
  <c r="G42" i="1"/>
  <c r="H42" i="1"/>
  <c r="E43" i="1"/>
  <c r="F43" i="1"/>
  <c r="G43" i="1"/>
  <c r="H43" i="1"/>
  <c r="E44" i="1"/>
  <c r="F44" i="1"/>
  <c r="G44" i="1"/>
  <c r="H44" i="1"/>
  <c r="E45" i="1"/>
  <c r="F45" i="1"/>
  <c r="G45" i="1"/>
  <c r="H45" i="1"/>
  <c r="E46" i="1"/>
  <c r="F46" i="1"/>
  <c r="G46" i="1"/>
  <c r="H46" i="1"/>
  <c r="E47" i="1"/>
  <c r="F47" i="1"/>
  <c r="G47" i="1"/>
  <c r="H47" i="1"/>
  <c r="E48" i="1"/>
  <c r="F48" i="1"/>
  <c r="G48" i="1"/>
  <c r="H48" i="1"/>
  <c r="E49" i="1"/>
  <c r="F49" i="1"/>
  <c r="G49" i="1"/>
  <c r="H49" i="1"/>
  <c r="E50" i="1"/>
  <c r="F50" i="1"/>
  <c r="G50" i="1"/>
  <c r="H50" i="1"/>
  <c r="E51" i="1"/>
  <c r="F51" i="1"/>
  <c r="G51" i="1"/>
  <c r="H51" i="1"/>
  <c r="E52" i="1"/>
  <c r="F52" i="1"/>
  <c r="G52" i="1"/>
  <c r="H52" i="1"/>
  <c r="E53" i="1"/>
  <c r="F53" i="1"/>
  <c r="G53" i="1"/>
  <c r="H53" i="1"/>
  <c r="E54" i="1"/>
  <c r="F54" i="1"/>
  <c r="G54" i="1"/>
  <c r="H54" i="1"/>
  <c r="E55" i="1"/>
  <c r="F55" i="1"/>
  <c r="G55" i="1"/>
  <c r="H55" i="1"/>
  <c r="E56" i="1"/>
  <c r="F56" i="1"/>
  <c r="G56" i="1"/>
  <c r="H56" i="1"/>
  <c r="E57" i="1"/>
  <c r="F57" i="1"/>
  <c r="G57" i="1"/>
  <c r="H57" i="1"/>
  <c r="E58" i="1"/>
  <c r="F58" i="1"/>
  <c r="G58" i="1"/>
  <c r="H58" i="1"/>
  <c r="E59" i="1"/>
  <c r="F59" i="1"/>
  <c r="G59" i="1"/>
  <c r="H59" i="1"/>
  <c r="E60" i="1"/>
  <c r="F60" i="1"/>
  <c r="G60" i="1"/>
  <c r="H60" i="1"/>
  <c r="E61" i="1"/>
  <c r="F61" i="1"/>
  <c r="G61" i="1"/>
  <c r="H61" i="1"/>
  <c r="E62" i="1"/>
  <c r="F62" i="1"/>
  <c r="G62" i="1"/>
  <c r="H62" i="1"/>
  <c r="E63" i="1"/>
  <c r="F63" i="1"/>
  <c r="G63" i="1"/>
  <c r="H63" i="1"/>
  <c r="E64" i="1"/>
  <c r="F64" i="1"/>
  <c r="G64" i="1"/>
  <c r="H64" i="1"/>
  <c r="E65" i="1"/>
  <c r="F65" i="1"/>
  <c r="G65" i="1"/>
  <c r="H65" i="1"/>
  <c r="E66" i="1"/>
  <c r="F66" i="1"/>
  <c r="G66" i="1"/>
  <c r="H66" i="1"/>
  <c r="E67" i="1"/>
  <c r="F67" i="1"/>
  <c r="G67" i="1"/>
  <c r="H67" i="1"/>
  <c r="E68" i="1"/>
  <c r="F68" i="1"/>
  <c r="G68" i="1"/>
  <c r="H68" i="1"/>
  <c r="E69" i="1"/>
  <c r="F69" i="1"/>
  <c r="G69" i="1"/>
  <c r="H69" i="1"/>
  <c r="E70" i="1"/>
  <c r="F70" i="1"/>
  <c r="G70" i="1"/>
  <c r="H70" i="1"/>
  <c r="E71" i="1"/>
  <c r="F71" i="1"/>
  <c r="G71" i="1"/>
  <c r="H71" i="1"/>
  <c r="E72" i="1"/>
  <c r="F72" i="1"/>
  <c r="G72" i="1"/>
  <c r="H72" i="1"/>
  <c r="E73" i="1"/>
  <c r="F73" i="1"/>
  <c r="G73" i="1"/>
  <c r="H73" i="1"/>
  <c r="E74" i="1"/>
  <c r="F74" i="1"/>
  <c r="G74" i="1"/>
  <c r="H74" i="1"/>
  <c r="E75" i="1"/>
  <c r="F75" i="1"/>
  <c r="G75" i="1"/>
  <c r="H75" i="1"/>
  <c r="E76" i="1"/>
  <c r="F76" i="1"/>
  <c r="G76" i="1"/>
  <c r="H76" i="1"/>
  <c r="E77" i="1"/>
  <c r="F77" i="1"/>
  <c r="G77" i="1"/>
  <c r="H77" i="1"/>
  <c r="E78" i="1"/>
  <c r="F78" i="1"/>
  <c r="G78" i="1"/>
  <c r="H78" i="1"/>
  <c r="E79" i="1"/>
  <c r="F79" i="1"/>
  <c r="G79" i="1"/>
  <c r="H79" i="1"/>
  <c r="E80" i="1"/>
  <c r="F80" i="1"/>
  <c r="G80" i="1"/>
  <c r="H80" i="1"/>
  <c r="E21" i="1"/>
  <c r="F21" i="1"/>
  <c r="Q22" i="1"/>
  <c r="Q23" i="1"/>
  <c r="Q24" i="1"/>
  <c r="Q25" i="1"/>
  <c r="Q26" i="1"/>
  <c r="Q27" i="1"/>
  <c r="H28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G69" i="2"/>
  <c r="C69" i="2"/>
  <c r="E69" i="2"/>
  <c r="G68" i="2"/>
  <c r="C68" i="2"/>
  <c r="E68" i="2"/>
  <c r="G67" i="2"/>
  <c r="C67" i="2"/>
  <c r="E67" i="2"/>
  <c r="G66" i="2"/>
  <c r="C66" i="2"/>
  <c r="E66" i="2"/>
  <c r="G65" i="2"/>
  <c r="C65" i="2"/>
  <c r="E65" i="2"/>
  <c r="G64" i="2"/>
  <c r="C64" i="2"/>
  <c r="E64" i="2"/>
  <c r="G63" i="2"/>
  <c r="C63" i="2"/>
  <c r="E63" i="2"/>
  <c r="G62" i="2"/>
  <c r="C62" i="2"/>
  <c r="E62" i="2"/>
  <c r="G61" i="2"/>
  <c r="C61" i="2"/>
  <c r="E61" i="2"/>
  <c r="G60" i="2"/>
  <c r="C60" i="2"/>
  <c r="E60" i="2"/>
  <c r="G59" i="2"/>
  <c r="C59" i="2"/>
  <c r="E59" i="2"/>
  <c r="G58" i="2"/>
  <c r="C58" i="2"/>
  <c r="E58" i="2"/>
  <c r="G57" i="2"/>
  <c r="C57" i="2"/>
  <c r="E57" i="2"/>
  <c r="G56" i="2"/>
  <c r="C56" i="2"/>
  <c r="E56" i="2"/>
  <c r="G55" i="2"/>
  <c r="C55" i="2"/>
  <c r="E55" i="2"/>
  <c r="G54" i="2"/>
  <c r="C54" i="2"/>
  <c r="E54" i="2"/>
  <c r="G53" i="2"/>
  <c r="C53" i="2"/>
  <c r="E53" i="2"/>
  <c r="G52" i="2"/>
  <c r="C52" i="2"/>
  <c r="E52" i="2"/>
  <c r="G51" i="2"/>
  <c r="C51" i="2"/>
  <c r="E51" i="2"/>
  <c r="G50" i="2"/>
  <c r="C50" i="2"/>
  <c r="E50" i="2"/>
  <c r="G49" i="2"/>
  <c r="C49" i="2"/>
  <c r="E49" i="2"/>
  <c r="G48" i="2"/>
  <c r="C48" i="2"/>
  <c r="E48" i="2"/>
  <c r="G47" i="2"/>
  <c r="C47" i="2"/>
  <c r="E47" i="2"/>
  <c r="G46" i="2"/>
  <c r="C46" i="2"/>
  <c r="E46" i="2"/>
  <c r="G45" i="2"/>
  <c r="C45" i="2"/>
  <c r="E45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69" i="2"/>
  <c r="B69" i="2"/>
  <c r="D69" i="2"/>
  <c r="A69" i="2"/>
  <c r="H68" i="2"/>
  <c r="D68" i="2"/>
  <c r="B68" i="2"/>
  <c r="A68" i="2"/>
  <c r="H67" i="2"/>
  <c r="B67" i="2"/>
  <c r="D67" i="2"/>
  <c r="A67" i="2"/>
  <c r="H66" i="2"/>
  <c r="D66" i="2"/>
  <c r="B66" i="2"/>
  <c r="A66" i="2"/>
  <c r="H65" i="2"/>
  <c r="B65" i="2"/>
  <c r="D65" i="2"/>
  <c r="A65" i="2"/>
  <c r="H64" i="2"/>
  <c r="D64" i="2"/>
  <c r="B64" i="2"/>
  <c r="A64" i="2"/>
  <c r="H63" i="2"/>
  <c r="B63" i="2"/>
  <c r="D63" i="2"/>
  <c r="A63" i="2"/>
  <c r="H62" i="2"/>
  <c r="D62" i="2"/>
  <c r="B62" i="2"/>
  <c r="A62" i="2"/>
  <c r="H61" i="2"/>
  <c r="B61" i="2"/>
  <c r="D61" i="2"/>
  <c r="A61" i="2"/>
  <c r="H60" i="2"/>
  <c r="D60" i="2"/>
  <c r="B60" i="2"/>
  <c r="A60" i="2"/>
  <c r="H59" i="2"/>
  <c r="B59" i="2"/>
  <c r="D59" i="2"/>
  <c r="A59" i="2"/>
  <c r="H58" i="2"/>
  <c r="D58" i="2"/>
  <c r="B58" i="2"/>
  <c r="A58" i="2"/>
  <c r="H57" i="2"/>
  <c r="B57" i="2"/>
  <c r="D57" i="2"/>
  <c r="A57" i="2"/>
  <c r="H56" i="2"/>
  <c r="D56" i="2"/>
  <c r="B56" i="2"/>
  <c r="A56" i="2"/>
  <c r="H55" i="2"/>
  <c r="B55" i="2"/>
  <c r="D55" i="2"/>
  <c r="A55" i="2"/>
  <c r="H54" i="2"/>
  <c r="D54" i="2"/>
  <c r="B54" i="2"/>
  <c r="A54" i="2"/>
  <c r="H53" i="2"/>
  <c r="B53" i="2"/>
  <c r="D53" i="2"/>
  <c r="A53" i="2"/>
  <c r="H52" i="2"/>
  <c r="D52" i="2"/>
  <c r="B52" i="2"/>
  <c r="A52" i="2"/>
  <c r="H51" i="2"/>
  <c r="B51" i="2"/>
  <c r="D51" i="2"/>
  <c r="A51" i="2"/>
  <c r="H50" i="2"/>
  <c r="D50" i="2"/>
  <c r="B50" i="2"/>
  <c r="A50" i="2"/>
  <c r="H49" i="2"/>
  <c r="B49" i="2"/>
  <c r="D49" i="2"/>
  <c r="A49" i="2"/>
  <c r="H48" i="2"/>
  <c r="D48" i="2"/>
  <c r="B48" i="2"/>
  <c r="A48" i="2"/>
  <c r="H47" i="2"/>
  <c r="B47" i="2"/>
  <c r="D47" i="2"/>
  <c r="A47" i="2"/>
  <c r="H46" i="2"/>
  <c r="D46" i="2"/>
  <c r="B46" i="2"/>
  <c r="A46" i="2"/>
  <c r="H45" i="2"/>
  <c r="B45" i="2"/>
  <c r="D45" i="2"/>
  <c r="A45" i="2"/>
  <c r="H44" i="2"/>
  <c r="D44" i="2"/>
  <c r="B44" i="2"/>
  <c r="A44" i="2"/>
  <c r="H43" i="2"/>
  <c r="B43" i="2"/>
  <c r="D43" i="2"/>
  <c r="A43" i="2"/>
  <c r="H42" i="2"/>
  <c r="D42" i="2"/>
  <c r="B42" i="2"/>
  <c r="A42" i="2"/>
  <c r="H41" i="2"/>
  <c r="B41" i="2"/>
  <c r="D41" i="2"/>
  <c r="A41" i="2"/>
  <c r="H40" i="2"/>
  <c r="D40" i="2"/>
  <c r="B40" i="2"/>
  <c r="A40" i="2"/>
  <c r="H39" i="2"/>
  <c r="B39" i="2"/>
  <c r="D39" i="2"/>
  <c r="A39" i="2"/>
  <c r="H38" i="2"/>
  <c r="D38" i="2"/>
  <c r="B38" i="2"/>
  <c r="A38" i="2"/>
  <c r="H37" i="2"/>
  <c r="B37" i="2"/>
  <c r="D37" i="2"/>
  <c r="A37" i="2"/>
  <c r="H36" i="2"/>
  <c r="D36" i="2"/>
  <c r="B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D9" i="1"/>
  <c r="E9" i="1"/>
  <c r="F16" i="1"/>
  <c r="F17" i="1" s="1"/>
  <c r="C17" i="1"/>
  <c r="Q21" i="1"/>
  <c r="C11" i="1"/>
  <c r="C12" i="1"/>
  <c r="C16" i="1" l="1"/>
  <c r="D18" i="1" s="1"/>
  <c r="O28" i="1"/>
  <c r="O73" i="1"/>
  <c r="O51" i="1"/>
  <c r="O44" i="1"/>
  <c r="O79" i="1"/>
  <c r="O21" i="1"/>
  <c r="O58" i="1"/>
  <c r="O36" i="1"/>
  <c r="O34" i="1"/>
  <c r="O74" i="1"/>
  <c r="O56" i="1"/>
  <c r="O76" i="1"/>
  <c r="O27" i="1"/>
  <c r="O33" i="1"/>
  <c r="O64" i="1"/>
  <c r="O69" i="1"/>
  <c r="O78" i="1"/>
  <c r="O66" i="1"/>
  <c r="O75" i="1"/>
  <c r="O31" i="1"/>
  <c r="O45" i="1"/>
  <c r="C15" i="1"/>
  <c r="F18" i="1" s="1"/>
  <c r="O42" i="1"/>
  <c r="O62" i="1"/>
  <c r="O63" i="1"/>
  <c r="O49" i="1"/>
  <c r="O23" i="1"/>
  <c r="O37" i="1"/>
  <c r="O32" i="1"/>
  <c r="O41" i="1"/>
  <c r="O61" i="1"/>
  <c r="O35" i="1"/>
  <c r="O60" i="1"/>
  <c r="O77" i="1"/>
  <c r="O25" i="1"/>
  <c r="O71" i="1"/>
  <c r="O67" i="1"/>
  <c r="O47" i="1"/>
  <c r="O38" i="1"/>
  <c r="O43" i="1"/>
  <c r="O22" i="1"/>
  <c r="O29" i="1"/>
  <c r="O46" i="1"/>
  <c r="O68" i="1"/>
  <c r="O54" i="1"/>
  <c r="O40" i="1"/>
  <c r="O52" i="1"/>
  <c r="O70" i="1"/>
  <c r="O48" i="1"/>
  <c r="O57" i="1"/>
  <c r="O59" i="1"/>
  <c r="O50" i="1"/>
  <c r="O30" i="1"/>
  <c r="O72" i="1"/>
  <c r="O53" i="1"/>
  <c r="O39" i="1"/>
  <c r="O80" i="1"/>
  <c r="O24" i="1"/>
  <c r="O55" i="1"/>
  <c r="O65" i="1"/>
  <c r="O26" i="1"/>
  <c r="F19" i="1" l="1"/>
  <c r="C18" i="1"/>
</calcChain>
</file>

<file path=xl/sharedStrings.xml><?xml version="1.0" encoding="utf-8"?>
<sst xmlns="http://schemas.openxmlformats.org/spreadsheetml/2006/main" count="617" uniqueCount="252">
  <si>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</si>
  <si>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</si>
  <si>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</si>
  <si>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</si>
  <si>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</si>
  <si>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</si>
  <si>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</si>
  <si>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</si>
  <si>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</si>
  <si>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</si>
  <si>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</si>
  <si>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</si>
  <si>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</si>
  <si>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</si>
  <si>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</si>
  <si>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</si>
  <si>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</si>
  <si>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</si>
  <si>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</si>
  <si>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</si>
  <si>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</si>
  <si>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</si>
  <si>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</si>
  <si>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</si>
  <si>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</si>
  <si>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</si>
  <si>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</si>
  <si>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</si>
  <si>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</si>
  <si>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</si>
  <si>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</si>
  <si>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</si>
  <si>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</si>
  <si>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</si>
  <si>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</si>
  <si>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</si>
  <si>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</si>
  <si>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</si>
  <si>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</si>
  <si>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</si>
  <si>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</si>
  <si>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</si>
  <si>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</si>
  <si>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</si>
  <si>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</si>
  <si>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</si>
  <si>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</si>
  <si>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</si>
  <si>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F </t>
  </si>
  <si>
    <t>2419223.30 </t>
  </si>
  <si>
    <t> 05.07.1911 19:12 </t>
  </si>
  <si>
    <t> 0.80 </t>
  </si>
  <si>
    <t>V </t>
  </si>
  <si>
    <t> E.Zinner </t>
  </si>
  <si>
    <t> AAAN 4.3.12 </t>
  </si>
  <si>
    <t>2419237.25 </t>
  </si>
  <si>
    <t> 19.07.1911 18:00 </t>
  </si>
  <si>
    <t> 0.59 </t>
  </si>
  <si>
    <t>2419280.00 </t>
  </si>
  <si>
    <t> 31.08.1911 12:00 </t>
  </si>
  <si>
    <t> 0.88 </t>
  </si>
  <si>
    <t>2419322.29 </t>
  </si>
  <si>
    <t> 12.10.1911 18:57 </t>
  </si>
  <si>
    <t> 0.70 </t>
  </si>
  <si>
    <t>2419336.28 </t>
  </si>
  <si>
    <t> 26.10.1911 18:43 </t>
  </si>
  <si>
    <t> 0.54 </t>
  </si>
  <si>
    <t>2419690.05 </t>
  </si>
  <si>
    <t> 14.10.1912 13:12 </t>
  </si>
  <si>
    <t> 0.44 </t>
  </si>
  <si>
    <t>2419718.78 </t>
  </si>
  <si>
    <t> 12.11.1912 06:43 </t>
  </si>
  <si>
    <t> 0.86 </t>
  </si>
  <si>
    <t>2420001.45 </t>
  </si>
  <si>
    <t> 21.08.1913 22:48 </t>
  </si>
  <si>
    <t> 0.43 </t>
  </si>
  <si>
    <t>2420043.99 </t>
  </si>
  <si>
    <t> 03.10.1913 11:45 </t>
  </si>
  <si>
    <t> 0.51 </t>
  </si>
  <si>
    <t>2420058.26 </t>
  </si>
  <si>
    <t> 17.10.1913 18:14 </t>
  </si>
  <si>
    <t> 0.62 </t>
  </si>
  <si>
    <t>2420072.35 </t>
  </si>
  <si>
    <t> 31.10.1913 20:24 </t>
  </si>
  <si>
    <t> 0.56 </t>
  </si>
  <si>
    <t>2425082.806 </t>
  </si>
  <si>
    <t> 21.07.1927 07:20 </t>
  </si>
  <si>
    <t> 0.193 </t>
  </si>
  <si>
    <t> W.Zessewitsch </t>
  </si>
  <si>
    <t> IODE 4.3.6 </t>
  </si>
  <si>
    <t>2425422.3 </t>
  </si>
  <si>
    <t> 24.06.1928 19:12 </t>
  </si>
  <si>
    <t> -0.0 </t>
  </si>
  <si>
    <t> G.P.Sacharov </t>
  </si>
  <si>
    <t> PZ 10.48 </t>
  </si>
  <si>
    <t>2425436.8 </t>
  </si>
  <si>
    <t> 09.07.1928 07:12 </t>
  </si>
  <si>
    <t> 0.3 </t>
  </si>
  <si>
    <t>2425464.1 </t>
  </si>
  <si>
    <t> 05.08.1928 14:24 </t>
  </si>
  <si>
    <t> -0.7 </t>
  </si>
  <si>
    <t>2425464.82 </t>
  </si>
  <si>
    <t> 06.08.1928 07:40 </t>
  </si>
  <si>
    <t> 0.03 </t>
  </si>
  <si>
    <t> D.B.McLaughlin </t>
  </si>
  <si>
    <t> AJ 66.351 </t>
  </si>
  <si>
    <t>2425804.39 </t>
  </si>
  <si>
    <t> 11.07.1929 21:21 </t>
  </si>
  <si>
    <t> -0.12 </t>
  </si>
  <si>
    <t>2425847.0 </t>
  </si>
  <si>
    <t> 23.08.1929 12:00 </t>
  </si>
  <si>
    <t> 0.0 </t>
  </si>
  <si>
    <t>2425861.2 </t>
  </si>
  <si>
    <t> 06.09.1929 16:48 </t>
  </si>
  <si>
    <t> 0.1 </t>
  </si>
  <si>
    <t>2426172.49 </t>
  </si>
  <si>
    <t> 14.07.1930 23:45 </t>
  </si>
  <si>
    <t> -0.05 </t>
  </si>
  <si>
    <t>2426540.57 </t>
  </si>
  <si>
    <t> 18.07.1931 01:40 </t>
  </si>
  <si>
    <t> 0.01 </t>
  </si>
  <si>
    <t>2429810.310 </t>
  </si>
  <si>
    <t> 29.06.1940 19:26 </t>
  </si>
  <si>
    <t> -0.026 </t>
  </si>
  <si>
    <t>P </t>
  </si>
  <si>
    <t> A.Y.Filin </t>
  </si>
  <si>
    <t> PZ 7.90 </t>
  </si>
  <si>
    <t>2429867.187 </t>
  </si>
  <si>
    <t> 25.08.1940 16:29 </t>
  </si>
  <si>
    <t> 0.231 </t>
  </si>
  <si>
    <t>2430221.194 </t>
  </si>
  <si>
    <t> 14.08.1941 16:39 </t>
  </si>
  <si>
    <t> 0.367 </t>
  </si>
  <si>
    <t>2430560.65 </t>
  </si>
  <si>
    <t> 20.07.1942 03:36 </t>
  </si>
  <si>
    <t> 0.11 </t>
  </si>
  <si>
    <t> S.Gaposchkin </t>
  </si>
  <si>
    <t> HA 113.77 </t>
  </si>
  <si>
    <t>2430900.333 </t>
  </si>
  <si>
    <t> 24.06.1943 19:59 </t>
  </si>
  <si>
    <t> 0.072 </t>
  </si>
  <si>
    <t>2430900.69 </t>
  </si>
  <si>
    <t> 25.06.1943 04:33 </t>
  </si>
  <si>
    <t> C.A.Bauer </t>
  </si>
  <si>
    <t> APJ 101.208 </t>
  </si>
  <si>
    <t>2430929.216 </t>
  </si>
  <si>
    <t> 23.07.1943 17:11 </t>
  </si>
  <si>
    <t> 0.646 </t>
  </si>
  <si>
    <t>2430972.229 </t>
  </si>
  <si>
    <t> 04.09.1943 17:29 </t>
  </si>
  <si>
    <t> 1.194 </t>
  </si>
  <si>
    <t>2431283.249 </t>
  </si>
  <si>
    <t> 11.07.1944 17:58 </t>
  </si>
  <si>
    <t> 0.807 </t>
  </si>
  <si>
    <t>2431311.214 </t>
  </si>
  <si>
    <t> 08.08.1944 17:08 </t>
  </si>
  <si>
    <t> 0.462 </t>
  </si>
  <si>
    <t>2431326.224 </t>
  </si>
  <si>
    <t> 23.08.1944 17:22 </t>
  </si>
  <si>
    <t> 1.317 </t>
  </si>
  <si>
    <t>2431708.162 </t>
  </si>
  <si>
    <t> 09.09.1945 15:53 </t>
  </si>
  <si>
    <t> 1.074 </t>
  </si>
  <si>
    <t>2431991.257 </t>
  </si>
  <si>
    <t> 19.06.1946 18:10 </t>
  </si>
  <si>
    <t> 1.072 </t>
  </si>
  <si>
    <t>2432444.152 </t>
  </si>
  <si>
    <t> 15.09.1947 15:38 </t>
  </si>
  <si>
    <t> 1.012 </t>
  </si>
  <si>
    <t>2435643.70 </t>
  </si>
  <si>
    <t> 19.06.1956 04:48 </t>
  </si>
  <si>
    <t> 1.56 </t>
  </si>
  <si>
    <t>E </t>
  </si>
  <si>
    <t>?</t>
  </si>
  <si>
    <t> A.Fresa </t>
  </si>
  <si>
    <t> MSAI 33.154 </t>
  </si>
  <si>
    <t>2435658.00 </t>
  </si>
  <si>
    <t> 03.07.1956 12:00 </t>
  </si>
  <si>
    <t> 1.71 </t>
  </si>
  <si>
    <t>2435672.05 </t>
  </si>
  <si>
    <t> 17.07.1956 13:12 </t>
  </si>
  <si>
    <t> 1.60 </t>
  </si>
  <si>
    <t>2435686.40 </t>
  </si>
  <si>
    <t> 31.07.1956 21:36 </t>
  </si>
  <si>
    <t> 1.80 </t>
  </si>
  <si>
    <t>2435700.45 </t>
  </si>
  <si>
    <t> 14.08.1956 22:48 </t>
  </si>
  <si>
    <t> 1.69 </t>
  </si>
  <si>
    <t> J.Sahade </t>
  </si>
  <si>
    <t>2435714.70 </t>
  </si>
  <si>
    <t> 29.08.1956 04:48 </t>
  </si>
  <si>
    <t> 1.79 </t>
  </si>
  <si>
    <t>2435728.70 </t>
  </si>
  <si>
    <t> 12.09.1956 04:48 </t>
  </si>
  <si>
    <t> 1.63 </t>
  </si>
  <si>
    <t>2435743.00 </t>
  </si>
  <si>
    <t> 26.09.1956 12:00 </t>
  </si>
  <si>
    <t> 1.78 </t>
  </si>
  <si>
    <t>2435756.85 </t>
  </si>
  <si>
    <t> 10.10.1956 08:24 </t>
  </si>
  <si>
    <t> 1.47 </t>
  </si>
  <si>
    <t>2435770.90 </t>
  </si>
  <si>
    <t> 24.10.1956 09:36 </t>
  </si>
  <si>
    <t> 1.37 </t>
  </si>
  <si>
    <t>2435997.80 </t>
  </si>
  <si>
    <t> 08.06.1957 07:12 </t>
  </si>
  <si>
    <t>2436012.00 </t>
  </si>
  <si>
    <t> 22.06.1957 12:00 </t>
  </si>
  <si>
    <t> 1.83 </t>
  </si>
  <si>
    <t>2436026.10 </t>
  </si>
  <si>
    <t> 06.07.1957 14:24 </t>
  </si>
  <si>
    <t>2436040.20 </t>
  </si>
  <si>
    <t> 20.07.1957 16:48 </t>
  </si>
  <si>
    <t> 1.73 </t>
  </si>
  <si>
    <t>2436054.30 </t>
  </si>
  <si>
    <t> 03.08.1957 19:12 </t>
  </si>
  <si>
    <t> 1.67 </t>
  </si>
  <si>
    <t>2436068.50 </t>
  </si>
  <si>
    <t> 18.08.1957 00:00 </t>
  </si>
  <si>
    <t> 1.72 </t>
  </si>
  <si>
    <t>2436082.70 </t>
  </si>
  <si>
    <t> 01.09.1957 04:48 </t>
  </si>
  <si>
    <t> 1.76 </t>
  </si>
  <si>
    <t>2436380.10 </t>
  </si>
  <si>
    <t> 25.06.1958 14:24 </t>
  </si>
  <si>
    <t> 1.91 </t>
  </si>
  <si>
    <t>2436408.30 </t>
  </si>
  <si>
    <t> 23.07.1958 19:12 </t>
  </si>
  <si>
    <t>2436422.50 </t>
  </si>
  <si>
    <t> 07.08.1958 00:00 </t>
  </si>
  <si>
    <t> 1.84 </t>
  </si>
  <si>
    <t>2436748.10 </t>
  </si>
  <si>
    <t> 28.06.1959 14:24 </t>
  </si>
  <si>
    <t> 1.88 </t>
  </si>
  <si>
    <t>2440048.90 </t>
  </si>
  <si>
    <t> 11.07.1968 09:36 </t>
  </si>
  <si>
    <t> 4.60 </t>
  </si>
  <si>
    <t> A.Kruszewski </t>
  </si>
  <si>
    <t> AA 22.405 </t>
  </si>
  <si>
    <t>2443363.23 </t>
  </si>
  <si>
    <t> 07.08.1977 17:31 </t>
  </si>
  <si>
    <t> 6.69 </t>
  </si>
  <si>
    <t> E.F.Guinan </t>
  </si>
  <si>
    <t>IBVS 1483 </t>
  </si>
  <si>
    <t>2443646.675 </t>
  </si>
  <si>
    <t> 18.05.1978 04:12 </t>
  </si>
  <si>
    <t> 7.040 </t>
  </si>
  <si>
    <t>W Ser</t>
  </si>
  <si>
    <t>EA/GS</t>
  </si>
  <si>
    <t>GCVS 4</t>
  </si>
  <si>
    <t>I</t>
  </si>
  <si>
    <t>W Ser / GSC 2503.9171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</si>
</sst>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6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5" fillId="0" borderId="1" xfId="0" applyNumberFormat="1" applyFont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8" fillId="3" borderId="12" xfId="7" applyFill="1" applyBorder="1" applyAlignment="1" applyProtection="1">
      <alignment horizontal="right" vertical="top" wrapText="1"/>
    </xf>
    <xf numFmtId="0" fontId="6" fillId="4" borderId="1" xfId="0" applyFont="1" applyFill="1" applyBorder="1" applyAlignment="1">
      <alignment horizontal="left" vertical="center"/>
    </xf>
    <xf numFmtId="0" fontId="16" fillId="0" borderId="0" xfId="0" applyNumberFormat="1" applyFont="1" applyAlignment="1">
      <alignment horizontal="left" vertical="center"/>
    </xf>
    <xf numFmtId="0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 Ser - O-C Diagr.</a:t>
            </a:r>
          </a:p>
        </c:rich>
      </c:tx>
      <c:layout>
        <c:manualLayout>
          <c:xMode val="edge"/>
          <c:yMode val="edge"/>
          <c:x val="0.3939849624060150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27819548872181"/>
          <c:y val="0.14035127795846455"/>
          <c:w val="0.8436090225563910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-2351.5</c:v>
                </c:pt>
                <c:pt idx="2">
                  <c:v>-2350.5</c:v>
                </c:pt>
                <c:pt idx="3">
                  <c:v>-2347.5</c:v>
                </c:pt>
                <c:pt idx="4">
                  <c:v>-2344.5</c:v>
                </c:pt>
                <c:pt idx="5">
                  <c:v>-2343.5</c:v>
                </c:pt>
                <c:pt idx="6">
                  <c:v>-2318.5</c:v>
                </c:pt>
                <c:pt idx="7">
                  <c:v>-2316.5</c:v>
                </c:pt>
                <c:pt idx="8">
                  <c:v>-2296.5</c:v>
                </c:pt>
                <c:pt idx="9">
                  <c:v>-2293.5</c:v>
                </c:pt>
                <c:pt idx="10">
                  <c:v>-2292.5</c:v>
                </c:pt>
                <c:pt idx="11">
                  <c:v>-2291.5</c:v>
                </c:pt>
                <c:pt idx="12">
                  <c:v>-1937.5</c:v>
                </c:pt>
                <c:pt idx="13">
                  <c:v>-1913.5</c:v>
                </c:pt>
                <c:pt idx="14">
                  <c:v>-1912.5</c:v>
                </c:pt>
                <c:pt idx="15">
                  <c:v>-1910.5</c:v>
                </c:pt>
                <c:pt idx="16">
                  <c:v>-1910.5</c:v>
                </c:pt>
                <c:pt idx="17">
                  <c:v>-1886.5</c:v>
                </c:pt>
                <c:pt idx="18">
                  <c:v>-1883.5</c:v>
                </c:pt>
                <c:pt idx="19">
                  <c:v>-1882.5</c:v>
                </c:pt>
                <c:pt idx="20">
                  <c:v>-1860.5</c:v>
                </c:pt>
                <c:pt idx="21">
                  <c:v>-1834.5</c:v>
                </c:pt>
                <c:pt idx="22">
                  <c:v>-1603.5</c:v>
                </c:pt>
                <c:pt idx="23">
                  <c:v>-1599.5</c:v>
                </c:pt>
                <c:pt idx="24">
                  <c:v>-1574.5</c:v>
                </c:pt>
                <c:pt idx="25">
                  <c:v>-1550.5</c:v>
                </c:pt>
                <c:pt idx="26">
                  <c:v>-1526.5</c:v>
                </c:pt>
                <c:pt idx="27">
                  <c:v>-1526.5</c:v>
                </c:pt>
                <c:pt idx="28">
                  <c:v>-1524.5</c:v>
                </c:pt>
                <c:pt idx="29">
                  <c:v>-1521.5</c:v>
                </c:pt>
                <c:pt idx="30">
                  <c:v>-1499.5</c:v>
                </c:pt>
                <c:pt idx="31">
                  <c:v>-1497.5</c:v>
                </c:pt>
                <c:pt idx="32">
                  <c:v>-1496.5</c:v>
                </c:pt>
                <c:pt idx="33">
                  <c:v>-1469.5</c:v>
                </c:pt>
                <c:pt idx="34">
                  <c:v>-1449.5</c:v>
                </c:pt>
                <c:pt idx="35">
                  <c:v>-1417.5</c:v>
                </c:pt>
                <c:pt idx="36">
                  <c:v>-1191.5</c:v>
                </c:pt>
                <c:pt idx="37">
                  <c:v>-1190.5</c:v>
                </c:pt>
                <c:pt idx="38">
                  <c:v>-1189.5</c:v>
                </c:pt>
                <c:pt idx="39">
                  <c:v>-1188.5</c:v>
                </c:pt>
                <c:pt idx="40">
                  <c:v>-1187.5</c:v>
                </c:pt>
                <c:pt idx="41">
                  <c:v>-1186.5</c:v>
                </c:pt>
                <c:pt idx="42">
                  <c:v>-1185.5</c:v>
                </c:pt>
                <c:pt idx="43">
                  <c:v>-1184.5</c:v>
                </c:pt>
                <c:pt idx="44">
                  <c:v>-1183.5</c:v>
                </c:pt>
                <c:pt idx="45">
                  <c:v>-1182.5</c:v>
                </c:pt>
                <c:pt idx="46">
                  <c:v>-1166.5</c:v>
                </c:pt>
                <c:pt idx="47">
                  <c:v>-1165.5</c:v>
                </c:pt>
                <c:pt idx="48">
                  <c:v>-1164.5</c:v>
                </c:pt>
                <c:pt idx="49">
                  <c:v>-1163.5</c:v>
                </c:pt>
                <c:pt idx="50">
                  <c:v>-1162.5</c:v>
                </c:pt>
                <c:pt idx="51">
                  <c:v>-1161.5</c:v>
                </c:pt>
                <c:pt idx="52">
                  <c:v>-1160.5</c:v>
                </c:pt>
                <c:pt idx="53">
                  <c:v>-1139.5</c:v>
                </c:pt>
                <c:pt idx="54">
                  <c:v>-1137.5</c:v>
                </c:pt>
                <c:pt idx="55">
                  <c:v>-1136.5</c:v>
                </c:pt>
                <c:pt idx="56">
                  <c:v>-1113.5</c:v>
                </c:pt>
                <c:pt idx="57">
                  <c:v>-880</c:v>
                </c:pt>
                <c:pt idx="58">
                  <c:v>-646</c:v>
                </c:pt>
                <c:pt idx="59">
                  <c:v>-626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">
                  <c:v>-2.7596431498423044</c:v>
                </c:pt>
                <c:pt idx="2">
                  <c:v>-2.9614005203911802</c:v>
                </c:pt>
                <c:pt idx="3">
                  <c:v>-2.6666726320472662</c:v>
                </c:pt>
                <c:pt idx="4">
                  <c:v>-2.8319447436952032</c:v>
                </c:pt>
                <c:pt idx="5">
                  <c:v>-2.9937021142468438</c:v>
                </c:pt>
                <c:pt idx="6">
                  <c:v>-3.0176363780155953</c:v>
                </c:pt>
                <c:pt idx="7">
                  <c:v>-2.5911511191225145</c:v>
                </c:pt>
                <c:pt idx="8">
                  <c:v>-2.9562985301345179</c:v>
                </c:pt>
                <c:pt idx="9">
                  <c:v>-2.8715706417860929</c:v>
                </c:pt>
                <c:pt idx="10">
                  <c:v>-2.7533280123388977</c:v>
                </c:pt>
                <c:pt idx="11">
                  <c:v>-2.8150853828883555</c:v>
                </c:pt>
                <c:pt idx="12">
                  <c:v>-2.0811945578643645</c:v>
                </c:pt>
                <c:pt idx="13">
                  <c:v>-2.2293714510815335</c:v>
                </c:pt>
                <c:pt idx="14">
                  <c:v>-1.8811288216347748</c:v>
                </c:pt>
                <c:pt idx="15">
                  <c:v>-2.8846435627347091</c:v>
                </c:pt>
                <c:pt idx="16">
                  <c:v>-2.164643562733545</c:v>
                </c:pt>
                <c:pt idx="17">
                  <c:v>-2.2368204559534206</c:v>
                </c:pt>
                <c:pt idx="18">
                  <c:v>-2.0820925676052866</c:v>
                </c:pt>
                <c:pt idx="19">
                  <c:v>-2.0338499381541624</c:v>
                </c:pt>
                <c:pt idx="20">
                  <c:v>-2.0825120902736671</c:v>
                </c:pt>
                <c:pt idx="21">
                  <c:v>-1.9482037245943502</c:v>
                </c:pt>
                <c:pt idx="22">
                  <c:v>-1.2641563218239753</c:v>
                </c:pt>
                <c:pt idx="23">
                  <c:v>-0.99418580402561929</c:v>
                </c:pt>
                <c:pt idx="24">
                  <c:v>-0.78112006779701915</c:v>
                </c:pt>
                <c:pt idx="25">
                  <c:v>-0.96729696101465379</c:v>
                </c:pt>
                <c:pt idx="26">
                  <c:v>-0.92647385423697415</c:v>
                </c:pt>
                <c:pt idx="27">
                  <c:v>-0.56947385423700325</c:v>
                </c:pt>
                <c:pt idx="28">
                  <c:v>-0.34698859533455106</c:v>
                </c:pt>
                <c:pt idx="29">
                  <c:v>0.21073929301201133</c:v>
                </c:pt>
                <c:pt idx="30">
                  <c:v>-0.107922859104292</c:v>
                </c:pt>
                <c:pt idx="31">
                  <c:v>-0.44643760020699119</c:v>
                </c:pt>
                <c:pt idx="32">
                  <c:v>0.41180502924180473</c:v>
                </c:pt>
                <c:pt idx="33">
                  <c:v>0.25235602437169291</c:v>
                </c:pt>
                <c:pt idx="34">
                  <c:v>0.31220861335896188</c:v>
                </c:pt>
                <c:pt idx="35">
                  <c:v>0.350972755728435</c:v>
                </c:pt>
                <c:pt idx="36">
                  <c:v>1.601807011247729</c:v>
                </c:pt>
                <c:pt idx="37">
                  <c:v>1.750049640701036</c:v>
                </c:pt>
                <c:pt idx="38">
                  <c:v>1.648292270154343</c:v>
                </c:pt>
                <c:pt idx="39">
                  <c:v>1.8465348996032844</c:v>
                </c:pt>
                <c:pt idx="40">
                  <c:v>1.7447775290493155</c:v>
                </c:pt>
                <c:pt idx="41">
                  <c:v>1.8430201584997121</c:v>
                </c:pt>
                <c:pt idx="42">
                  <c:v>1.6912627879501088</c:v>
                </c:pt>
                <c:pt idx="43">
                  <c:v>1.8395054174034158</c:v>
                </c:pt>
                <c:pt idx="44">
                  <c:v>1.5377480468523572</c:v>
                </c:pt>
                <c:pt idx="45">
                  <c:v>1.4359906762983883</c:v>
                </c:pt>
                <c:pt idx="46">
                  <c:v>1.9078727474843618</c:v>
                </c:pt>
                <c:pt idx="47">
                  <c:v>1.956115376931848</c:v>
                </c:pt>
                <c:pt idx="48">
                  <c:v>1.9043580063807894</c:v>
                </c:pt>
                <c:pt idx="49">
                  <c:v>1.8526006358297309</c:v>
                </c:pt>
                <c:pt idx="50">
                  <c:v>1.8008432652859483</c:v>
                </c:pt>
                <c:pt idx="51">
                  <c:v>1.8490858947334345</c:v>
                </c:pt>
                <c:pt idx="52">
                  <c:v>1.8973285241809208</c:v>
                </c:pt>
                <c:pt idx="53">
                  <c:v>2.1104237426116015</c:v>
                </c:pt>
                <c:pt idx="54">
                  <c:v>2.0069090015167603</c:v>
                </c:pt>
                <c:pt idx="55">
                  <c:v>2.0551516309642466</c:v>
                </c:pt>
                <c:pt idx="56">
                  <c:v>2.1647321082928102</c:v>
                </c:pt>
                <c:pt idx="57">
                  <c:v>-1.4706139153131517</c:v>
                </c:pt>
                <c:pt idx="58">
                  <c:v>1.3481613758121966</c:v>
                </c:pt>
                <c:pt idx="59">
                  <c:v>1.7580139647907345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38-413D-9CDA-84C8E76E9BF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-2351.5</c:v>
                </c:pt>
                <c:pt idx="2">
                  <c:v>-2350.5</c:v>
                </c:pt>
                <c:pt idx="3">
                  <c:v>-2347.5</c:v>
                </c:pt>
                <c:pt idx="4">
                  <c:v>-2344.5</c:v>
                </c:pt>
                <c:pt idx="5">
                  <c:v>-2343.5</c:v>
                </c:pt>
                <c:pt idx="6">
                  <c:v>-2318.5</c:v>
                </c:pt>
                <c:pt idx="7">
                  <c:v>-2316.5</c:v>
                </c:pt>
                <c:pt idx="8">
                  <c:v>-2296.5</c:v>
                </c:pt>
                <c:pt idx="9">
                  <c:v>-2293.5</c:v>
                </c:pt>
                <c:pt idx="10">
                  <c:v>-2292.5</c:v>
                </c:pt>
                <c:pt idx="11">
                  <c:v>-2291.5</c:v>
                </c:pt>
                <c:pt idx="12">
                  <c:v>-1937.5</c:v>
                </c:pt>
                <c:pt idx="13">
                  <c:v>-1913.5</c:v>
                </c:pt>
                <c:pt idx="14">
                  <c:v>-1912.5</c:v>
                </c:pt>
                <c:pt idx="15">
                  <c:v>-1910.5</c:v>
                </c:pt>
                <c:pt idx="16">
                  <c:v>-1910.5</c:v>
                </c:pt>
                <c:pt idx="17">
                  <c:v>-1886.5</c:v>
                </c:pt>
                <c:pt idx="18">
                  <c:v>-1883.5</c:v>
                </c:pt>
                <c:pt idx="19">
                  <c:v>-1882.5</c:v>
                </c:pt>
                <c:pt idx="20">
                  <c:v>-1860.5</c:v>
                </c:pt>
                <c:pt idx="21">
                  <c:v>-1834.5</c:v>
                </c:pt>
                <c:pt idx="22">
                  <c:v>-1603.5</c:v>
                </c:pt>
                <c:pt idx="23">
                  <c:v>-1599.5</c:v>
                </c:pt>
                <c:pt idx="24">
                  <c:v>-1574.5</c:v>
                </c:pt>
                <c:pt idx="25">
                  <c:v>-1550.5</c:v>
                </c:pt>
                <c:pt idx="26">
                  <c:v>-1526.5</c:v>
                </c:pt>
                <c:pt idx="27">
                  <c:v>-1526.5</c:v>
                </c:pt>
                <c:pt idx="28">
                  <c:v>-1524.5</c:v>
                </c:pt>
                <c:pt idx="29">
                  <c:v>-1521.5</c:v>
                </c:pt>
                <c:pt idx="30">
                  <c:v>-1499.5</c:v>
                </c:pt>
                <c:pt idx="31">
                  <c:v>-1497.5</c:v>
                </c:pt>
                <c:pt idx="32">
                  <c:v>-1496.5</c:v>
                </c:pt>
                <c:pt idx="33">
                  <c:v>-1469.5</c:v>
                </c:pt>
                <c:pt idx="34">
                  <c:v>-1449.5</c:v>
                </c:pt>
                <c:pt idx="35">
                  <c:v>-1417.5</c:v>
                </c:pt>
                <c:pt idx="36">
                  <c:v>-1191.5</c:v>
                </c:pt>
                <c:pt idx="37">
                  <c:v>-1190.5</c:v>
                </c:pt>
                <c:pt idx="38">
                  <c:v>-1189.5</c:v>
                </c:pt>
                <c:pt idx="39">
                  <c:v>-1188.5</c:v>
                </c:pt>
                <c:pt idx="40">
                  <c:v>-1187.5</c:v>
                </c:pt>
                <c:pt idx="41">
                  <c:v>-1186.5</c:v>
                </c:pt>
                <c:pt idx="42">
                  <c:v>-1185.5</c:v>
                </c:pt>
                <c:pt idx="43">
                  <c:v>-1184.5</c:v>
                </c:pt>
                <c:pt idx="44">
                  <c:v>-1183.5</c:v>
                </c:pt>
                <c:pt idx="45">
                  <c:v>-1182.5</c:v>
                </c:pt>
                <c:pt idx="46">
                  <c:v>-1166.5</c:v>
                </c:pt>
                <c:pt idx="47">
                  <c:v>-1165.5</c:v>
                </c:pt>
                <c:pt idx="48">
                  <c:v>-1164.5</c:v>
                </c:pt>
                <c:pt idx="49">
                  <c:v>-1163.5</c:v>
                </c:pt>
                <c:pt idx="50">
                  <c:v>-1162.5</c:v>
                </c:pt>
                <c:pt idx="51">
                  <c:v>-1161.5</c:v>
                </c:pt>
                <c:pt idx="52">
                  <c:v>-1160.5</c:v>
                </c:pt>
                <c:pt idx="53">
                  <c:v>-1139.5</c:v>
                </c:pt>
                <c:pt idx="54">
                  <c:v>-1137.5</c:v>
                </c:pt>
                <c:pt idx="55">
                  <c:v>-1136.5</c:v>
                </c:pt>
                <c:pt idx="56">
                  <c:v>-1113.5</c:v>
                </c:pt>
                <c:pt idx="57">
                  <c:v>-880</c:v>
                </c:pt>
                <c:pt idx="58">
                  <c:v>-646</c:v>
                </c:pt>
                <c:pt idx="59">
                  <c:v>-626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38-413D-9CDA-84C8E76E9BF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-2351.5</c:v>
                </c:pt>
                <c:pt idx="2">
                  <c:v>-2350.5</c:v>
                </c:pt>
                <c:pt idx="3">
                  <c:v>-2347.5</c:v>
                </c:pt>
                <c:pt idx="4">
                  <c:v>-2344.5</c:v>
                </c:pt>
                <c:pt idx="5">
                  <c:v>-2343.5</c:v>
                </c:pt>
                <c:pt idx="6">
                  <c:v>-2318.5</c:v>
                </c:pt>
                <c:pt idx="7">
                  <c:v>-2316.5</c:v>
                </c:pt>
                <c:pt idx="8">
                  <c:v>-2296.5</c:v>
                </c:pt>
                <c:pt idx="9">
                  <c:v>-2293.5</c:v>
                </c:pt>
                <c:pt idx="10">
                  <c:v>-2292.5</c:v>
                </c:pt>
                <c:pt idx="11">
                  <c:v>-2291.5</c:v>
                </c:pt>
                <c:pt idx="12">
                  <c:v>-1937.5</c:v>
                </c:pt>
                <c:pt idx="13">
                  <c:v>-1913.5</c:v>
                </c:pt>
                <c:pt idx="14">
                  <c:v>-1912.5</c:v>
                </c:pt>
                <c:pt idx="15">
                  <c:v>-1910.5</c:v>
                </c:pt>
                <c:pt idx="16">
                  <c:v>-1910.5</c:v>
                </c:pt>
                <c:pt idx="17">
                  <c:v>-1886.5</c:v>
                </c:pt>
                <c:pt idx="18">
                  <c:v>-1883.5</c:v>
                </c:pt>
                <c:pt idx="19">
                  <c:v>-1882.5</c:v>
                </c:pt>
                <c:pt idx="20">
                  <c:v>-1860.5</c:v>
                </c:pt>
                <c:pt idx="21">
                  <c:v>-1834.5</c:v>
                </c:pt>
                <c:pt idx="22">
                  <c:v>-1603.5</c:v>
                </c:pt>
                <c:pt idx="23">
                  <c:v>-1599.5</c:v>
                </c:pt>
                <c:pt idx="24">
                  <c:v>-1574.5</c:v>
                </c:pt>
                <c:pt idx="25">
                  <c:v>-1550.5</c:v>
                </c:pt>
                <c:pt idx="26">
                  <c:v>-1526.5</c:v>
                </c:pt>
                <c:pt idx="27">
                  <c:v>-1526.5</c:v>
                </c:pt>
                <c:pt idx="28">
                  <c:v>-1524.5</c:v>
                </c:pt>
                <c:pt idx="29">
                  <c:v>-1521.5</c:v>
                </c:pt>
                <c:pt idx="30">
                  <c:v>-1499.5</c:v>
                </c:pt>
                <c:pt idx="31">
                  <c:v>-1497.5</c:v>
                </c:pt>
                <c:pt idx="32">
                  <c:v>-1496.5</c:v>
                </c:pt>
                <c:pt idx="33">
                  <c:v>-1469.5</c:v>
                </c:pt>
                <c:pt idx="34">
                  <c:v>-1449.5</c:v>
                </c:pt>
                <c:pt idx="35">
                  <c:v>-1417.5</c:v>
                </c:pt>
                <c:pt idx="36">
                  <c:v>-1191.5</c:v>
                </c:pt>
                <c:pt idx="37">
                  <c:v>-1190.5</c:v>
                </c:pt>
                <c:pt idx="38">
                  <c:v>-1189.5</c:v>
                </c:pt>
                <c:pt idx="39">
                  <c:v>-1188.5</c:v>
                </c:pt>
                <c:pt idx="40">
                  <c:v>-1187.5</c:v>
                </c:pt>
                <c:pt idx="41">
                  <c:v>-1186.5</c:v>
                </c:pt>
                <c:pt idx="42">
                  <c:v>-1185.5</c:v>
                </c:pt>
                <c:pt idx="43">
                  <c:v>-1184.5</c:v>
                </c:pt>
                <c:pt idx="44">
                  <c:v>-1183.5</c:v>
                </c:pt>
                <c:pt idx="45">
                  <c:v>-1182.5</c:v>
                </c:pt>
                <c:pt idx="46">
                  <c:v>-1166.5</c:v>
                </c:pt>
                <c:pt idx="47">
                  <c:v>-1165.5</c:v>
                </c:pt>
                <c:pt idx="48">
                  <c:v>-1164.5</c:v>
                </c:pt>
                <c:pt idx="49">
                  <c:v>-1163.5</c:v>
                </c:pt>
                <c:pt idx="50">
                  <c:v>-1162.5</c:v>
                </c:pt>
                <c:pt idx="51">
                  <c:v>-1161.5</c:v>
                </c:pt>
                <c:pt idx="52">
                  <c:v>-1160.5</c:v>
                </c:pt>
                <c:pt idx="53">
                  <c:v>-1139.5</c:v>
                </c:pt>
                <c:pt idx="54">
                  <c:v>-1137.5</c:v>
                </c:pt>
                <c:pt idx="55">
                  <c:v>-1136.5</c:v>
                </c:pt>
                <c:pt idx="56">
                  <c:v>-1113.5</c:v>
                </c:pt>
                <c:pt idx="57">
                  <c:v>-880</c:v>
                </c:pt>
                <c:pt idx="58">
                  <c:v>-646</c:v>
                </c:pt>
                <c:pt idx="59">
                  <c:v>-626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38-413D-9CDA-84C8E76E9BF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-2351.5</c:v>
                </c:pt>
                <c:pt idx="2">
                  <c:v>-2350.5</c:v>
                </c:pt>
                <c:pt idx="3">
                  <c:v>-2347.5</c:v>
                </c:pt>
                <c:pt idx="4">
                  <c:v>-2344.5</c:v>
                </c:pt>
                <c:pt idx="5">
                  <c:v>-2343.5</c:v>
                </c:pt>
                <c:pt idx="6">
                  <c:v>-2318.5</c:v>
                </c:pt>
                <c:pt idx="7">
                  <c:v>-2316.5</c:v>
                </c:pt>
                <c:pt idx="8">
                  <c:v>-2296.5</c:v>
                </c:pt>
                <c:pt idx="9">
                  <c:v>-2293.5</c:v>
                </c:pt>
                <c:pt idx="10">
                  <c:v>-2292.5</c:v>
                </c:pt>
                <c:pt idx="11">
                  <c:v>-2291.5</c:v>
                </c:pt>
                <c:pt idx="12">
                  <c:v>-1937.5</c:v>
                </c:pt>
                <c:pt idx="13">
                  <c:v>-1913.5</c:v>
                </c:pt>
                <c:pt idx="14">
                  <c:v>-1912.5</c:v>
                </c:pt>
                <c:pt idx="15">
                  <c:v>-1910.5</c:v>
                </c:pt>
                <c:pt idx="16">
                  <c:v>-1910.5</c:v>
                </c:pt>
                <c:pt idx="17">
                  <c:v>-1886.5</c:v>
                </c:pt>
                <c:pt idx="18">
                  <c:v>-1883.5</c:v>
                </c:pt>
                <c:pt idx="19">
                  <c:v>-1882.5</c:v>
                </c:pt>
                <c:pt idx="20">
                  <c:v>-1860.5</c:v>
                </c:pt>
                <c:pt idx="21">
                  <c:v>-1834.5</c:v>
                </c:pt>
                <c:pt idx="22">
                  <c:v>-1603.5</c:v>
                </c:pt>
                <c:pt idx="23">
                  <c:v>-1599.5</c:v>
                </c:pt>
                <c:pt idx="24">
                  <c:v>-1574.5</c:v>
                </c:pt>
                <c:pt idx="25">
                  <c:v>-1550.5</c:v>
                </c:pt>
                <c:pt idx="26">
                  <c:v>-1526.5</c:v>
                </c:pt>
                <c:pt idx="27">
                  <c:v>-1526.5</c:v>
                </c:pt>
                <c:pt idx="28">
                  <c:v>-1524.5</c:v>
                </c:pt>
                <c:pt idx="29">
                  <c:v>-1521.5</c:v>
                </c:pt>
                <c:pt idx="30">
                  <c:v>-1499.5</c:v>
                </c:pt>
                <c:pt idx="31">
                  <c:v>-1497.5</c:v>
                </c:pt>
                <c:pt idx="32">
                  <c:v>-1496.5</c:v>
                </c:pt>
                <c:pt idx="33">
                  <c:v>-1469.5</c:v>
                </c:pt>
                <c:pt idx="34">
                  <c:v>-1449.5</c:v>
                </c:pt>
                <c:pt idx="35">
                  <c:v>-1417.5</c:v>
                </c:pt>
                <c:pt idx="36">
                  <c:v>-1191.5</c:v>
                </c:pt>
                <c:pt idx="37">
                  <c:v>-1190.5</c:v>
                </c:pt>
                <c:pt idx="38">
                  <c:v>-1189.5</c:v>
                </c:pt>
                <c:pt idx="39">
                  <c:v>-1188.5</c:v>
                </c:pt>
                <c:pt idx="40">
                  <c:v>-1187.5</c:v>
                </c:pt>
                <c:pt idx="41">
                  <c:v>-1186.5</c:v>
                </c:pt>
                <c:pt idx="42">
                  <c:v>-1185.5</c:v>
                </c:pt>
                <c:pt idx="43">
                  <c:v>-1184.5</c:v>
                </c:pt>
                <c:pt idx="44">
                  <c:v>-1183.5</c:v>
                </c:pt>
                <c:pt idx="45">
                  <c:v>-1182.5</c:v>
                </c:pt>
                <c:pt idx="46">
                  <c:v>-1166.5</c:v>
                </c:pt>
                <c:pt idx="47">
                  <c:v>-1165.5</c:v>
                </c:pt>
                <c:pt idx="48">
                  <c:v>-1164.5</c:v>
                </c:pt>
                <c:pt idx="49">
                  <c:v>-1163.5</c:v>
                </c:pt>
                <c:pt idx="50">
                  <c:v>-1162.5</c:v>
                </c:pt>
                <c:pt idx="51">
                  <c:v>-1161.5</c:v>
                </c:pt>
                <c:pt idx="52">
                  <c:v>-1160.5</c:v>
                </c:pt>
                <c:pt idx="53">
                  <c:v>-1139.5</c:v>
                </c:pt>
                <c:pt idx="54">
                  <c:v>-1137.5</c:v>
                </c:pt>
                <c:pt idx="55">
                  <c:v>-1136.5</c:v>
                </c:pt>
                <c:pt idx="56">
                  <c:v>-1113.5</c:v>
                </c:pt>
                <c:pt idx="57">
                  <c:v>-880</c:v>
                </c:pt>
                <c:pt idx="58">
                  <c:v>-646</c:v>
                </c:pt>
                <c:pt idx="59">
                  <c:v>-626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38-413D-9CDA-84C8E76E9BF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-2351.5</c:v>
                </c:pt>
                <c:pt idx="2">
                  <c:v>-2350.5</c:v>
                </c:pt>
                <c:pt idx="3">
                  <c:v>-2347.5</c:v>
                </c:pt>
                <c:pt idx="4">
                  <c:v>-2344.5</c:v>
                </c:pt>
                <c:pt idx="5">
                  <c:v>-2343.5</c:v>
                </c:pt>
                <c:pt idx="6">
                  <c:v>-2318.5</c:v>
                </c:pt>
                <c:pt idx="7">
                  <c:v>-2316.5</c:v>
                </c:pt>
                <c:pt idx="8">
                  <c:v>-2296.5</c:v>
                </c:pt>
                <c:pt idx="9">
                  <c:v>-2293.5</c:v>
                </c:pt>
                <c:pt idx="10">
                  <c:v>-2292.5</c:v>
                </c:pt>
                <c:pt idx="11">
                  <c:v>-2291.5</c:v>
                </c:pt>
                <c:pt idx="12">
                  <c:v>-1937.5</c:v>
                </c:pt>
                <c:pt idx="13">
                  <c:v>-1913.5</c:v>
                </c:pt>
                <c:pt idx="14">
                  <c:v>-1912.5</c:v>
                </c:pt>
                <c:pt idx="15">
                  <c:v>-1910.5</c:v>
                </c:pt>
                <c:pt idx="16">
                  <c:v>-1910.5</c:v>
                </c:pt>
                <c:pt idx="17">
                  <c:v>-1886.5</c:v>
                </c:pt>
                <c:pt idx="18">
                  <c:v>-1883.5</c:v>
                </c:pt>
                <c:pt idx="19">
                  <c:v>-1882.5</c:v>
                </c:pt>
                <c:pt idx="20">
                  <c:v>-1860.5</c:v>
                </c:pt>
                <c:pt idx="21">
                  <c:v>-1834.5</c:v>
                </c:pt>
                <c:pt idx="22">
                  <c:v>-1603.5</c:v>
                </c:pt>
                <c:pt idx="23">
                  <c:v>-1599.5</c:v>
                </c:pt>
                <c:pt idx="24">
                  <c:v>-1574.5</c:v>
                </c:pt>
                <c:pt idx="25">
                  <c:v>-1550.5</c:v>
                </c:pt>
                <c:pt idx="26">
                  <c:v>-1526.5</c:v>
                </c:pt>
                <c:pt idx="27">
                  <c:v>-1526.5</c:v>
                </c:pt>
                <c:pt idx="28">
                  <c:v>-1524.5</c:v>
                </c:pt>
                <c:pt idx="29">
                  <c:v>-1521.5</c:v>
                </c:pt>
                <c:pt idx="30">
                  <c:v>-1499.5</c:v>
                </c:pt>
                <c:pt idx="31">
                  <c:v>-1497.5</c:v>
                </c:pt>
                <c:pt idx="32">
                  <c:v>-1496.5</c:v>
                </c:pt>
                <c:pt idx="33">
                  <c:v>-1469.5</c:v>
                </c:pt>
                <c:pt idx="34">
                  <c:v>-1449.5</c:v>
                </c:pt>
                <c:pt idx="35">
                  <c:v>-1417.5</c:v>
                </c:pt>
                <c:pt idx="36">
                  <c:v>-1191.5</c:v>
                </c:pt>
                <c:pt idx="37">
                  <c:v>-1190.5</c:v>
                </c:pt>
                <c:pt idx="38">
                  <c:v>-1189.5</c:v>
                </c:pt>
                <c:pt idx="39">
                  <c:v>-1188.5</c:v>
                </c:pt>
                <c:pt idx="40">
                  <c:v>-1187.5</c:v>
                </c:pt>
                <c:pt idx="41">
                  <c:v>-1186.5</c:v>
                </c:pt>
                <c:pt idx="42">
                  <c:v>-1185.5</c:v>
                </c:pt>
                <c:pt idx="43">
                  <c:v>-1184.5</c:v>
                </c:pt>
                <c:pt idx="44">
                  <c:v>-1183.5</c:v>
                </c:pt>
                <c:pt idx="45">
                  <c:v>-1182.5</c:v>
                </c:pt>
                <c:pt idx="46">
                  <c:v>-1166.5</c:v>
                </c:pt>
                <c:pt idx="47">
                  <c:v>-1165.5</c:v>
                </c:pt>
                <c:pt idx="48">
                  <c:v>-1164.5</c:v>
                </c:pt>
                <c:pt idx="49">
                  <c:v>-1163.5</c:v>
                </c:pt>
                <c:pt idx="50">
                  <c:v>-1162.5</c:v>
                </c:pt>
                <c:pt idx="51">
                  <c:v>-1161.5</c:v>
                </c:pt>
                <c:pt idx="52">
                  <c:v>-1160.5</c:v>
                </c:pt>
                <c:pt idx="53">
                  <c:v>-1139.5</c:v>
                </c:pt>
                <c:pt idx="54">
                  <c:v>-1137.5</c:v>
                </c:pt>
                <c:pt idx="55">
                  <c:v>-1136.5</c:v>
                </c:pt>
                <c:pt idx="56">
                  <c:v>-1113.5</c:v>
                </c:pt>
                <c:pt idx="57">
                  <c:v>-880</c:v>
                </c:pt>
                <c:pt idx="58">
                  <c:v>-646</c:v>
                </c:pt>
                <c:pt idx="59">
                  <c:v>-626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B38-413D-9CDA-84C8E76E9BF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-2351.5</c:v>
                </c:pt>
                <c:pt idx="2">
                  <c:v>-2350.5</c:v>
                </c:pt>
                <c:pt idx="3">
                  <c:v>-2347.5</c:v>
                </c:pt>
                <c:pt idx="4">
                  <c:v>-2344.5</c:v>
                </c:pt>
                <c:pt idx="5">
                  <c:v>-2343.5</c:v>
                </c:pt>
                <c:pt idx="6">
                  <c:v>-2318.5</c:v>
                </c:pt>
                <c:pt idx="7">
                  <c:v>-2316.5</c:v>
                </c:pt>
                <c:pt idx="8">
                  <c:v>-2296.5</c:v>
                </c:pt>
                <c:pt idx="9">
                  <c:v>-2293.5</c:v>
                </c:pt>
                <c:pt idx="10">
                  <c:v>-2292.5</c:v>
                </c:pt>
                <c:pt idx="11">
                  <c:v>-2291.5</c:v>
                </c:pt>
                <c:pt idx="12">
                  <c:v>-1937.5</c:v>
                </c:pt>
                <c:pt idx="13">
                  <c:v>-1913.5</c:v>
                </c:pt>
                <c:pt idx="14">
                  <c:v>-1912.5</c:v>
                </c:pt>
                <c:pt idx="15">
                  <c:v>-1910.5</c:v>
                </c:pt>
                <c:pt idx="16">
                  <c:v>-1910.5</c:v>
                </c:pt>
                <c:pt idx="17">
                  <c:v>-1886.5</c:v>
                </c:pt>
                <c:pt idx="18">
                  <c:v>-1883.5</c:v>
                </c:pt>
                <c:pt idx="19">
                  <c:v>-1882.5</c:v>
                </c:pt>
                <c:pt idx="20">
                  <c:v>-1860.5</c:v>
                </c:pt>
                <c:pt idx="21">
                  <c:v>-1834.5</c:v>
                </c:pt>
                <c:pt idx="22">
                  <c:v>-1603.5</c:v>
                </c:pt>
                <c:pt idx="23">
                  <c:v>-1599.5</c:v>
                </c:pt>
                <c:pt idx="24">
                  <c:v>-1574.5</c:v>
                </c:pt>
                <c:pt idx="25">
                  <c:v>-1550.5</c:v>
                </c:pt>
                <c:pt idx="26">
                  <c:v>-1526.5</c:v>
                </c:pt>
                <c:pt idx="27">
                  <c:v>-1526.5</c:v>
                </c:pt>
                <c:pt idx="28">
                  <c:v>-1524.5</c:v>
                </c:pt>
                <c:pt idx="29">
                  <c:v>-1521.5</c:v>
                </c:pt>
                <c:pt idx="30">
                  <c:v>-1499.5</c:v>
                </c:pt>
                <c:pt idx="31">
                  <c:v>-1497.5</c:v>
                </c:pt>
                <c:pt idx="32">
                  <c:v>-1496.5</c:v>
                </c:pt>
                <c:pt idx="33">
                  <c:v>-1469.5</c:v>
                </c:pt>
                <c:pt idx="34">
                  <c:v>-1449.5</c:v>
                </c:pt>
                <c:pt idx="35">
                  <c:v>-1417.5</c:v>
                </c:pt>
                <c:pt idx="36">
                  <c:v>-1191.5</c:v>
                </c:pt>
                <c:pt idx="37">
                  <c:v>-1190.5</c:v>
                </c:pt>
                <c:pt idx="38">
                  <c:v>-1189.5</c:v>
                </c:pt>
                <c:pt idx="39">
                  <c:v>-1188.5</c:v>
                </c:pt>
                <c:pt idx="40">
                  <c:v>-1187.5</c:v>
                </c:pt>
                <c:pt idx="41">
                  <c:v>-1186.5</c:v>
                </c:pt>
                <c:pt idx="42">
                  <c:v>-1185.5</c:v>
                </c:pt>
                <c:pt idx="43">
                  <c:v>-1184.5</c:v>
                </c:pt>
                <c:pt idx="44">
                  <c:v>-1183.5</c:v>
                </c:pt>
                <c:pt idx="45">
                  <c:v>-1182.5</c:v>
                </c:pt>
                <c:pt idx="46">
                  <c:v>-1166.5</c:v>
                </c:pt>
                <c:pt idx="47">
                  <c:v>-1165.5</c:v>
                </c:pt>
                <c:pt idx="48">
                  <c:v>-1164.5</c:v>
                </c:pt>
                <c:pt idx="49">
                  <c:v>-1163.5</c:v>
                </c:pt>
                <c:pt idx="50">
                  <c:v>-1162.5</c:v>
                </c:pt>
                <c:pt idx="51">
                  <c:v>-1161.5</c:v>
                </c:pt>
                <c:pt idx="52">
                  <c:v>-1160.5</c:v>
                </c:pt>
                <c:pt idx="53">
                  <c:v>-1139.5</c:v>
                </c:pt>
                <c:pt idx="54">
                  <c:v>-1137.5</c:v>
                </c:pt>
                <c:pt idx="55">
                  <c:v>-1136.5</c:v>
                </c:pt>
                <c:pt idx="56">
                  <c:v>-1113.5</c:v>
                </c:pt>
                <c:pt idx="57">
                  <c:v>-880</c:v>
                </c:pt>
                <c:pt idx="58">
                  <c:v>-646</c:v>
                </c:pt>
                <c:pt idx="59">
                  <c:v>-626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B38-413D-9CDA-84C8E76E9BF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-2351.5</c:v>
                </c:pt>
                <c:pt idx="2">
                  <c:v>-2350.5</c:v>
                </c:pt>
                <c:pt idx="3">
                  <c:v>-2347.5</c:v>
                </c:pt>
                <c:pt idx="4">
                  <c:v>-2344.5</c:v>
                </c:pt>
                <c:pt idx="5">
                  <c:v>-2343.5</c:v>
                </c:pt>
                <c:pt idx="6">
                  <c:v>-2318.5</c:v>
                </c:pt>
                <c:pt idx="7">
                  <c:v>-2316.5</c:v>
                </c:pt>
                <c:pt idx="8">
                  <c:v>-2296.5</c:v>
                </c:pt>
                <c:pt idx="9">
                  <c:v>-2293.5</c:v>
                </c:pt>
                <c:pt idx="10">
                  <c:v>-2292.5</c:v>
                </c:pt>
                <c:pt idx="11">
                  <c:v>-2291.5</c:v>
                </c:pt>
                <c:pt idx="12">
                  <c:v>-1937.5</c:v>
                </c:pt>
                <c:pt idx="13">
                  <c:v>-1913.5</c:v>
                </c:pt>
                <c:pt idx="14">
                  <c:v>-1912.5</c:v>
                </c:pt>
                <c:pt idx="15">
                  <c:v>-1910.5</c:v>
                </c:pt>
                <c:pt idx="16">
                  <c:v>-1910.5</c:v>
                </c:pt>
                <c:pt idx="17">
                  <c:v>-1886.5</c:v>
                </c:pt>
                <c:pt idx="18">
                  <c:v>-1883.5</c:v>
                </c:pt>
                <c:pt idx="19">
                  <c:v>-1882.5</c:v>
                </c:pt>
                <c:pt idx="20">
                  <c:v>-1860.5</c:v>
                </c:pt>
                <c:pt idx="21">
                  <c:v>-1834.5</c:v>
                </c:pt>
                <c:pt idx="22">
                  <c:v>-1603.5</c:v>
                </c:pt>
                <c:pt idx="23">
                  <c:v>-1599.5</c:v>
                </c:pt>
                <c:pt idx="24">
                  <c:v>-1574.5</c:v>
                </c:pt>
                <c:pt idx="25">
                  <c:v>-1550.5</c:v>
                </c:pt>
                <c:pt idx="26">
                  <c:v>-1526.5</c:v>
                </c:pt>
                <c:pt idx="27">
                  <c:v>-1526.5</c:v>
                </c:pt>
                <c:pt idx="28">
                  <c:v>-1524.5</c:v>
                </c:pt>
                <c:pt idx="29">
                  <c:v>-1521.5</c:v>
                </c:pt>
                <c:pt idx="30">
                  <c:v>-1499.5</c:v>
                </c:pt>
                <c:pt idx="31">
                  <c:v>-1497.5</c:v>
                </c:pt>
                <c:pt idx="32">
                  <c:v>-1496.5</c:v>
                </c:pt>
                <c:pt idx="33">
                  <c:v>-1469.5</c:v>
                </c:pt>
                <c:pt idx="34">
                  <c:v>-1449.5</c:v>
                </c:pt>
                <c:pt idx="35">
                  <c:v>-1417.5</c:v>
                </c:pt>
                <c:pt idx="36">
                  <c:v>-1191.5</c:v>
                </c:pt>
                <c:pt idx="37">
                  <c:v>-1190.5</c:v>
                </c:pt>
                <c:pt idx="38">
                  <c:v>-1189.5</c:v>
                </c:pt>
                <c:pt idx="39">
                  <c:v>-1188.5</c:v>
                </c:pt>
                <c:pt idx="40">
                  <c:v>-1187.5</c:v>
                </c:pt>
                <c:pt idx="41">
                  <c:v>-1186.5</c:v>
                </c:pt>
                <c:pt idx="42">
                  <c:v>-1185.5</c:v>
                </c:pt>
                <c:pt idx="43">
                  <c:v>-1184.5</c:v>
                </c:pt>
                <c:pt idx="44">
                  <c:v>-1183.5</c:v>
                </c:pt>
                <c:pt idx="45">
                  <c:v>-1182.5</c:v>
                </c:pt>
                <c:pt idx="46">
                  <c:v>-1166.5</c:v>
                </c:pt>
                <c:pt idx="47">
                  <c:v>-1165.5</c:v>
                </c:pt>
                <c:pt idx="48">
                  <c:v>-1164.5</c:v>
                </c:pt>
                <c:pt idx="49">
                  <c:v>-1163.5</c:v>
                </c:pt>
                <c:pt idx="50">
                  <c:v>-1162.5</c:v>
                </c:pt>
                <c:pt idx="51">
                  <c:v>-1161.5</c:v>
                </c:pt>
                <c:pt idx="52">
                  <c:v>-1160.5</c:v>
                </c:pt>
                <c:pt idx="53">
                  <c:v>-1139.5</c:v>
                </c:pt>
                <c:pt idx="54">
                  <c:v>-1137.5</c:v>
                </c:pt>
                <c:pt idx="55">
                  <c:v>-1136.5</c:v>
                </c:pt>
                <c:pt idx="56">
                  <c:v>-1113.5</c:v>
                </c:pt>
                <c:pt idx="57">
                  <c:v>-880</c:v>
                </c:pt>
                <c:pt idx="58">
                  <c:v>-646</c:v>
                </c:pt>
                <c:pt idx="59">
                  <c:v>-626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B38-413D-9CDA-84C8E76E9BF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-2351.5</c:v>
                </c:pt>
                <c:pt idx="2">
                  <c:v>-2350.5</c:v>
                </c:pt>
                <c:pt idx="3">
                  <c:v>-2347.5</c:v>
                </c:pt>
                <c:pt idx="4">
                  <c:v>-2344.5</c:v>
                </c:pt>
                <c:pt idx="5">
                  <c:v>-2343.5</c:v>
                </c:pt>
                <c:pt idx="6">
                  <c:v>-2318.5</c:v>
                </c:pt>
                <c:pt idx="7">
                  <c:v>-2316.5</c:v>
                </c:pt>
                <c:pt idx="8">
                  <c:v>-2296.5</c:v>
                </c:pt>
                <c:pt idx="9">
                  <c:v>-2293.5</c:v>
                </c:pt>
                <c:pt idx="10">
                  <c:v>-2292.5</c:v>
                </c:pt>
                <c:pt idx="11">
                  <c:v>-2291.5</c:v>
                </c:pt>
                <c:pt idx="12">
                  <c:v>-1937.5</c:v>
                </c:pt>
                <c:pt idx="13">
                  <c:v>-1913.5</c:v>
                </c:pt>
                <c:pt idx="14">
                  <c:v>-1912.5</c:v>
                </c:pt>
                <c:pt idx="15">
                  <c:v>-1910.5</c:v>
                </c:pt>
                <c:pt idx="16">
                  <c:v>-1910.5</c:v>
                </c:pt>
                <c:pt idx="17">
                  <c:v>-1886.5</c:v>
                </c:pt>
                <c:pt idx="18">
                  <c:v>-1883.5</c:v>
                </c:pt>
                <c:pt idx="19">
                  <c:v>-1882.5</c:v>
                </c:pt>
                <c:pt idx="20">
                  <c:v>-1860.5</c:v>
                </c:pt>
                <c:pt idx="21">
                  <c:v>-1834.5</c:v>
                </c:pt>
                <c:pt idx="22">
                  <c:v>-1603.5</c:v>
                </c:pt>
                <c:pt idx="23">
                  <c:v>-1599.5</c:v>
                </c:pt>
                <c:pt idx="24">
                  <c:v>-1574.5</c:v>
                </c:pt>
                <c:pt idx="25">
                  <c:v>-1550.5</c:v>
                </c:pt>
                <c:pt idx="26">
                  <c:v>-1526.5</c:v>
                </c:pt>
                <c:pt idx="27">
                  <c:v>-1526.5</c:v>
                </c:pt>
                <c:pt idx="28">
                  <c:v>-1524.5</c:v>
                </c:pt>
                <c:pt idx="29">
                  <c:v>-1521.5</c:v>
                </c:pt>
                <c:pt idx="30">
                  <c:v>-1499.5</c:v>
                </c:pt>
                <c:pt idx="31">
                  <c:v>-1497.5</c:v>
                </c:pt>
                <c:pt idx="32">
                  <c:v>-1496.5</c:v>
                </c:pt>
                <c:pt idx="33">
                  <c:v>-1469.5</c:v>
                </c:pt>
                <c:pt idx="34">
                  <c:v>-1449.5</c:v>
                </c:pt>
                <c:pt idx="35">
                  <c:v>-1417.5</c:v>
                </c:pt>
                <c:pt idx="36">
                  <c:v>-1191.5</c:v>
                </c:pt>
                <c:pt idx="37">
                  <c:v>-1190.5</c:v>
                </c:pt>
                <c:pt idx="38">
                  <c:v>-1189.5</c:v>
                </c:pt>
                <c:pt idx="39">
                  <c:v>-1188.5</c:v>
                </c:pt>
                <c:pt idx="40">
                  <c:v>-1187.5</c:v>
                </c:pt>
                <c:pt idx="41">
                  <c:v>-1186.5</c:v>
                </c:pt>
                <c:pt idx="42">
                  <c:v>-1185.5</c:v>
                </c:pt>
                <c:pt idx="43">
                  <c:v>-1184.5</c:v>
                </c:pt>
                <c:pt idx="44">
                  <c:v>-1183.5</c:v>
                </c:pt>
                <c:pt idx="45">
                  <c:v>-1182.5</c:v>
                </c:pt>
                <c:pt idx="46">
                  <c:v>-1166.5</c:v>
                </c:pt>
                <c:pt idx="47">
                  <c:v>-1165.5</c:v>
                </c:pt>
                <c:pt idx="48">
                  <c:v>-1164.5</c:v>
                </c:pt>
                <c:pt idx="49">
                  <c:v>-1163.5</c:v>
                </c:pt>
                <c:pt idx="50">
                  <c:v>-1162.5</c:v>
                </c:pt>
                <c:pt idx="51">
                  <c:v>-1161.5</c:v>
                </c:pt>
                <c:pt idx="52">
                  <c:v>-1160.5</c:v>
                </c:pt>
                <c:pt idx="53">
                  <c:v>-1139.5</c:v>
                </c:pt>
                <c:pt idx="54">
                  <c:v>-1137.5</c:v>
                </c:pt>
                <c:pt idx="55">
                  <c:v>-1136.5</c:v>
                </c:pt>
                <c:pt idx="56">
                  <c:v>-1113.5</c:v>
                </c:pt>
                <c:pt idx="57">
                  <c:v>-880</c:v>
                </c:pt>
                <c:pt idx="58">
                  <c:v>-646</c:v>
                </c:pt>
                <c:pt idx="59">
                  <c:v>-626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5.5019117090055252</c:v>
                </c:pt>
                <c:pt idx="1">
                  <c:v>-3.2051102190308756</c:v>
                </c:pt>
                <c:pt idx="2">
                  <c:v>-3.2014074667757031</c:v>
                </c:pt>
                <c:pt idx="3">
                  <c:v>-3.1902992100101875</c:v>
                </c:pt>
                <c:pt idx="4">
                  <c:v>-3.1791909532446718</c:v>
                </c:pt>
                <c:pt idx="5">
                  <c:v>-3.1754882009895011</c:v>
                </c:pt>
                <c:pt idx="6">
                  <c:v>-3.0829193946102071</c:v>
                </c:pt>
                <c:pt idx="7">
                  <c:v>-3.075513890099864</c:v>
                </c:pt>
                <c:pt idx="8">
                  <c:v>-3.0014588449964288</c:v>
                </c:pt>
                <c:pt idx="9">
                  <c:v>-2.9903505882309132</c:v>
                </c:pt>
                <c:pt idx="10">
                  <c:v>-2.9866478359757407</c:v>
                </c:pt>
                <c:pt idx="11">
                  <c:v>-2.98294508372057</c:v>
                </c:pt>
                <c:pt idx="12">
                  <c:v>-1.6721707853897652</c:v>
                </c:pt>
                <c:pt idx="13">
                  <c:v>-1.5833047312656428</c:v>
                </c:pt>
                <c:pt idx="14">
                  <c:v>-1.5796019790104712</c:v>
                </c:pt>
                <c:pt idx="15">
                  <c:v>-1.572196474500128</c:v>
                </c:pt>
                <c:pt idx="16">
                  <c:v>-1.572196474500128</c:v>
                </c:pt>
                <c:pt idx="17">
                  <c:v>-1.4833304203760056</c:v>
                </c:pt>
                <c:pt idx="18">
                  <c:v>-1.47222216361049</c:v>
                </c:pt>
                <c:pt idx="19">
                  <c:v>-1.4685194113553184</c:v>
                </c:pt>
                <c:pt idx="20">
                  <c:v>-1.3870588617415391</c:v>
                </c:pt>
                <c:pt idx="21">
                  <c:v>-1.2907873031070736</c:v>
                </c:pt>
                <c:pt idx="22">
                  <c:v>-0.4354515321623964</c:v>
                </c:pt>
                <c:pt idx="23">
                  <c:v>-0.42064052314170919</c:v>
                </c:pt>
                <c:pt idx="24">
                  <c:v>-0.3280717167624152</c:v>
                </c:pt>
                <c:pt idx="25">
                  <c:v>-0.23920566263829279</c:v>
                </c:pt>
                <c:pt idx="26">
                  <c:v>-0.15033960851417039</c:v>
                </c:pt>
                <c:pt idx="27">
                  <c:v>-0.15033960851417039</c:v>
                </c:pt>
                <c:pt idx="28">
                  <c:v>-0.14293410400382722</c:v>
                </c:pt>
                <c:pt idx="29">
                  <c:v>-0.13182584723831159</c:v>
                </c:pt>
                <c:pt idx="30">
                  <c:v>-5.0365297624533234E-2</c:v>
                </c:pt>
                <c:pt idx="31">
                  <c:v>-4.2959793114189182E-2</c:v>
                </c:pt>
                <c:pt idx="32">
                  <c:v>-3.92570408590176E-2</c:v>
                </c:pt>
                <c:pt idx="33">
                  <c:v>6.0717270030619552E-2</c:v>
                </c:pt>
                <c:pt idx="34">
                  <c:v>0.13477231513405474</c:v>
                </c:pt>
                <c:pt idx="35">
                  <c:v>0.25326038729955158</c:v>
                </c:pt>
                <c:pt idx="36">
                  <c:v>1.0900823969683699</c:v>
                </c:pt>
                <c:pt idx="37">
                  <c:v>1.0937851492235415</c:v>
                </c:pt>
                <c:pt idx="38">
                  <c:v>1.0974879014787131</c:v>
                </c:pt>
                <c:pt idx="39">
                  <c:v>1.1011906537338856</c:v>
                </c:pt>
                <c:pt idx="40">
                  <c:v>1.1048934059890572</c:v>
                </c:pt>
                <c:pt idx="41">
                  <c:v>1.1085961582442287</c:v>
                </c:pt>
                <c:pt idx="42">
                  <c:v>1.1122989104994003</c:v>
                </c:pt>
                <c:pt idx="43">
                  <c:v>1.1160016627545719</c:v>
                </c:pt>
                <c:pt idx="44">
                  <c:v>1.1197044150097444</c:v>
                </c:pt>
                <c:pt idx="45">
                  <c:v>1.123407167264916</c:v>
                </c:pt>
                <c:pt idx="46">
                  <c:v>1.1826512033476639</c:v>
                </c:pt>
                <c:pt idx="47">
                  <c:v>1.1863539556028355</c:v>
                </c:pt>
                <c:pt idx="48">
                  <c:v>1.1900567078580071</c:v>
                </c:pt>
                <c:pt idx="49">
                  <c:v>1.1937594601131796</c:v>
                </c:pt>
                <c:pt idx="50">
                  <c:v>1.1974622123683512</c:v>
                </c:pt>
                <c:pt idx="51">
                  <c:v>1.2011649646235227</c:v>
                </c:pt>
                <c:pt idx="52">
                  <c:v>1.2048677168786943</c:v>
                </c:pt>
                <c:pt idx="53">
                  <c:v>1.2826255142373011</c:v>
                </c:pt>
                <c:pt idx="54">
                  <c:v>1.2900310187476451</c:v>
                </c:pt>
                <c:pt idx="55">
                  <c:v>1.2937337710028167</c:v>
                </c:pt>
                <c:pt idx="56">
                  <c:v>1.3788970728717675</c:v>
                </c:pt>
                <c:pt idx="57">
                  <c:v>2.2434897244543741</c:v>
                </c:pt>
                <c:pt idx="58">
                  <c:v>3.1099337521645665</c:v>
                </c:pt>
                <c:pt idx="59">
                  <c:v>3.1839887972680017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B38-413D-9CDA-84C8E76E9BF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-2351.5</c:v>
                </c:pt>
                <c:pt idx="2">
                  <c:v>-2350.5</c:v>
                </c:pt>
                <c:pt idx="3">
                  <c:v>-2347.5</c:v>
                </c:pt>
                <c:pt idx="4">
                  <c:v>-2344.5</c:v>
                </c:pt>
                <c:pt idx="5">
                  <c:v>-2343.5</c:v>
                </c:pt>
                <c:pt idx="6">
                  <c:v>-2318.5</c:v>
                </c:pt>
                <c:pt idx="7">
                  <c:v>-2316.5</c:v>
                </c:pt>
                <c:pt idx="8">
                  <c:v>-2296.5</c:v>
                </c:pt>
                <c:pt idx="9">
                  <c:v>-2293.5</c:v>
                </c:pt>
                <c:pt idx="10">
                  <c:v>-2292.5</c:v>
                </c:pt>
                <c:pt idx="11">
                  <c:v>-2291.5</c:v>
                </c:pt>
                <c:pt idx="12">
                  <c:v>-1937.5</c:v>
                </c:pt>
                <c:pt idx="13">
                  <c:v>-1913.5</c:v>
                </c:pt>
                <c:pt idx="14">
                  <c:v>-1912.5</c:v>
                </c:pt>
                <c:pt idx="15">
                  <c:v>-1910.5</c:v>
                </c:pt>
                <c:pt idx="16">
                  <c:v>-1910.5</c:v>
                </c:pt>
                <c:pt idx="17">
                  <c:v>-1886.5</c:v>
                </c:pt>
                <c:pt idx="18">
                  <c:v>-1883.5</c:v>
                </c:pt>
                <c:pt idx="19">
                  <c:v>-1882.5</c:v>
                </c:pt>
                <c:pt idx="20">
                  <c:v>-1860.5</c:v>
                </c:pt>
                <c:pt idx="21">
                  <c:v>-1834.5</c:v>
                </c:pt>
                <c:pt idx="22">
                  <c:v>-1603.5</c:v>
                </c:pt>
                <c:pt idx="23">
                  <c:v>-1599.5</c:v>
                </c:pt>
                <c:pt idx="24">
                  <c:v>-1574.5</c:v>
                </c:pt>
                <c:pt idx="25">
                  <c:v>-1550.5</c:v>
                </c:pt>
                <c:pt idx="26">
                  <c:v>-1526.5</c:v>
                </c:pt>
                <c:pt idx="27">
                  <c:v>-1526.5</c:v>
                </c:pt>
                <c:pt idx="28">
                  <c:v>-1524.5</c:v>
                </c:pt>
                <c:pt idx="29">
                  <c:v>-1521.5</c:v>
                </c:pt>
                <c:pt idx="30">
                  <c:v>-1499.5</c:v>
                </c:pt>
                <c:pt idx="31">
                  <c:v>-1497.5</c:v>
                </c:pt>
                <c:pt idx="32">
                  <c:v>-1496.5</c:v>
                </c:pt>
                <c:pt idx="33">
                  <c:v>-1469.5</c:v>
                </c:pt>
                <c:pt idx="34">
                  <c:v>-1449.5</c:v>
                </c:pt>
                <c:pt idx="35">
                  <c:v>-1417.5</c:v>
                </c:pt>
                <c:pt idx="36">
                  <c:v>-1191.5</c:v>
                </c:pt>
                <c:pt idx="37">
                  <c:v>-1190.5</c:v>
                </c:pt>
                <c:pt idx="38">
                  <c:v>-1189.5</c:v>
                </c:pt>
                <c:pt idx="39">
                  <c:v>-1188.5</c:v>
                </c:pt>
                <c:pt idx="40">
                  <c:v>-1187.5</c:v>
                </c:pt>
                <c:pt idx="41">
                  <c:v>-1186.5</c:v>
                </c:pt>
                <c:pt idx="42">
                  <c:v>-1185.5</c:v>
                </c:pt>
                <c:pt idx="43">
                  <c:v>-1184.5</c:v>
                </c:pt>
                <c:pt idx="44">
                  <c:v>-1183.5</c:v>
                </c:pt>
                <c:pt idx="45">
                  <c:v>-1182.5</c:v>
                </c:pt>
                <c:pt idx="46">
                  <c:v>-1166.5</c:v>
                </c:pt>
                <c:pt idx="47">
                  <c:v>-1165.5</c:v>
                </c:pt>
                <c:pt idx="48">
                  <c:v>-1164.5</c:v>
                </c:pt>
                <c:pt idx="49">
                  <c:v>-1163.5</c:v>
                </c:pt>
                <c:pt idx="50">
                  <c:v>-1162.5</c:v>
                </c:pt>
                <c:pt idx="51">
                  <c:v>-1161.5</c:v>
                </c:pt>
                <c:pt idx="52">
                  <c:v>-1160.5</c:v>
                </c:pt>
                <c:pt idx="53">
                  <c:v>-1139.5</c:v>
                </c:pt>
                <c:pt idx="54">
                  <c:v>-1137.5</c:v>
                </c:pt>
                <c:pt idx="55">
                  <c:v>-1136.5</c:v>
                </c:pt>
                <c:pt idx="56">
                  <c:v>-1113.5</c:v>
                </c:pt>
                <c:pt idx="57">
                  <c:v>-880</c:v>
                </c:pt>
                <c:pt idx="58">
                  <c:v>-646</c:v>
                </c:pt>
                <c:pt idx="59">
                  <c:v>-626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B38-413D-9CDA-84C8E76E9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0817528"/>
        <c:axId val="1"/>
      </c:scatterChart>
      <c:valAx>
        <c:axId val="8508175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28571428571423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08175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0</xdr:rowOff>
    </xdr:from>
    <xdr:to>
      <xdr:col>18</xdr:col>
      <xdr:colOff>638175</xdr:colOff>
      <xdr:row>18</xdr:row>
      <xdr:rowOff>123825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24429F0-8ED7-85EF-0E6B-C566DF7F57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1483" TargetMode="External"/><Relationship Id="rId2" Type="http://schemas.openxmlformats.org/officeDocument/2006/relationships/hyperlink" Target="http://www.konkoly.hu/cgi-bin/IBVS?1483" TargetMode="External"/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68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s="28" customFormat="1" ht="20.25" x14ac:dyDescent="0.2">
      <c r="A1" s="59" t="s">
        <v>251</v>
      </c>
      <c r="F1" s="21" t="s">
        <v>247</v>
      </c>
      <c r="G1" s="22">
        <v>18.09506</v>
      </c>
      <c r="H1" s="23">
        <v>-15.33</v>
      </c>
      <c r="I1" s="6">
        <v>52503.917099999999</v>
      </c>
      <c r="J1" s="6">
        <v>14.171595</v>
      </c>
      <c r="K1" s="24" t="s">
        <v>248</v>
      </c>
      <c r="L1" s="5"/>
      <c r="M1" s="6">
        <v>52503.917099999999</v>
      </c>
      <c r="N1" s="6">
        <v>14.171595</v>
      </c>
      <c r="O1" s="7" t="s">
        <v>248</v>
      </c>
    </row>
    <row r="2" spans="1:15" s="28" customFormat="1" ht="12.95" customHeight="1" x14ac:dyDescent="0.2">
      <c r="A2" s="28" t="s">
        <v>23</v>
      </c>
      <c r="B2" s="28" t="s">
        <v>248</v>
      </c>
      <c r="C2" s="29"/>
      <c r="D2" s="30"/>
    </row>
    <row r="3" spans="1:15" s="28" customFormat="1" ht="12.95" customHeight="1" thickBot="1" x14ac:dyDescent="0.25"/>
    <row r="4" spans="1:15" s="28" customFormat="1" ht="12.95" customHeight="1" thickTop="1" thickBot="1" x14ac:dyDescent="0.25">
      <c r="A4" s="31" t="s">
        <v>0</v>
      </c>
      <c r="C4" s="32">
        <v>26625.492999999999</v>
      </c>
      <c r="D4" s="33">
        <v>14.154859999999999</v>
      </c>
    </row>
    <row r="5" spans="1:15" s="28" customFormat="1" ht="12.95" customHeight="1" thickTop="1" x14ac:dyDescent="0.2">
      <c r="A5" s="34" t="s">
        <v>28</v>
      </c>
      <c r="C5" s="35">
        <v>-9.5</v>
      </c>
      <c r="D5" s="28" t="s">
        <v>29</v>
      </c>
    </row>
    <row r="6" spans="1:15" s="28" customFormat="1" ht="12.95" customHeight="1" x14ac:dyDescent="0.2">
      <c r="A6" s="31" t="s">
        <v>1</v>
      </c>
    </row>
    <row r="7" spans="1:15" s="28" customFormat="1" ht="12.95" customHeight="1" x14ac:dyDescent="0.2">
      <c r="A7" s="28" t="s">
        <v>2</v>
      </c>
      <c r="C7" s="60">
        <v>52503.917099999999</v>
      </c>
      <c r="D7" s="37" t="s">
        <v>249</v>
      </c>
    </row>
    <row r="8" spans="1:15" s="28" customFormat="1" ht="12.95" customHeight="1" x14ac:dyDescent="0.2">
      <c r="A8" s="28" t="s">
        <v>3</v>
      </c>
      <c r="C8" s="60">
        <v>14.151757370550779</v>
      </c>
      <c r="D8" s="37" t="s">
        <v>249</v>
      </c>
    </row>
    <row r="9" spans="1:15" s="28" customFormat="1" ht="12.95" customHeight="1" x14ac:dyDescent="0.2">
      <c r="A9" s="38" t="s">
        <v>32</v>
      </c>
      <c r="C9" s="39">
        <v>21</v>
      </c>
      <c r="D9" s="40" t="str">
        <f>"F"&amp;C9</f>
        <v>F21</v>
      </c>
      <c r="E9" s="41" t="str">
        <f>"G"&amp;C9</f>
        <v>G21</v>
      </c>
    </row>
    <row r="10" spans="1:15" s="28" customFormat="1" ht="12.95" customHeight="1" thickBot="1" x14ac:dyDescent="0.25">
      <c r="C10" s="42" t="s">
        <v>19</v>
      </c>
      <c r="D10" s="42" t="s">
        <v>20</v>
      </c>
    </row>
    <row r="11" spans="1:15" s="28" customFormat="1" ht="12.95" customHeight="1" x14ac:dyDescent="0.2">
      <c r="A11" s="28" t="s">
        <v>15</v>
      </c>
      <c r="C11" s="41">
        <f ca="1">INTERCEPT(INDIRECT($E$9):G992,INDIRECT($D$9):F992)</f>
        <v>5.5019117090055252</v>
      </c>
      <c r="D11" s="30"/>
    </row>
    <row r="12" spans="1:15" s="28" customFormat="1" ht="12.95" customHeight="1" x14ac:dyDescent="0.2">
      <c r="A12" s="28" t="s">
        <v>16</v>
      </c>
      <c r="C12" s="41">
        <f ca="1">SLOPE(INDIRECT($E$9):G992,INDIRECT($D$9):F992)</f>
        <v>3.7027522551717628E-3</v>
      </c>
      <c r="D12" s="30"/>
    </row>
    <row r="13" spans="1:15" s="28" customFormat="1" ht="12.95" customHeight="1" x14ac:dyDescent="0.2">
      <c r="A13" s="28" t="s">
        <v>18</v>
      </c>
      <c r="C13" s="30" t="s">
        <v>13</v>
      </c>
    </row>
    <row r="14" spans="1:15" s="28" customFormat="1" ht="12.95" customHeight="1" x14ac:dyDescent="0.2"/>
    <row r="15" spans="1:15" s="28" customFormat="1" ht="12.95" customHeight="1" x14ac:dyDescent="0.2">
      <c r="A15" s="43" t="s">
        <v>17</v>
      </c>
      <c r="C15" s="44">
        <f ca="1">(C7+C11)+(C8+C12)*INT(MAX(F21:F3533))</f>
        <v>52509.419011709004</v>
      </c>
      <c r="E15" s="45" t="s">
        <v>34</v>
      </c>
      <c r="F15" s="46">
        <v>1</v>
      </c>
    </row>
    <row r="16" spans="1:15" s="28" customFormat="1" ht="12.95" customHeight="1" x14ac:dyDescent="0.2">
      <c r="A16" s="31" t="s">
        <v>4</v>
      </c>
      <c r="C16" s="47">
        <f ca="1">+C8+C12</f>
        <v>14.155460122805952</v>
      </c>
      <c r="E16" s="45" t="s">
        <v>30</v>
      </c>
      <c r="F16" s="47">
        <f ca="1">NOW()+15018.5+$C$5/24</f>
        <v>60375.759118518516</v>
      </c>
    </row>
    <row r="17" spans="1:18" s="28" customFormat="1" ht="12.95" customHeight="1" thickBot="1" x14ac:dyDescent="0.25">
      <c r="A17" s="45" t="s">
        <v>27</v>
      </c>
      <c r="C17" s="28">
        <f>COUNT(C21:C2191)</f>
        <v>60</v>
      </c>
      <c r="E17" s="45" t="s">
        <v>35</v>
      </c>
      <c r="F17" s="48">
        <f ca="1">ROUND(2*(F16-$C$7)/$C$8,0)/2+F15</f>
        <v>557</v>
      </c>
    </row>
    <row r="18" spans="1:18" s="28" customFormat="1" ht="12.95" customHeight="1" thickTop="1" thickBot="1" x14ac:dyDescent="0.25">
      <c r="A18" s="31" t="s">
        <v>5</v>
      </c>
      <c r="C18" s="49">
        <f ca="1">+C15</f>
        <v>52509.419011709004</v>
      </c>
      <c r="D18" s="50">
        <f ca="1">+C16</f>
        <v>14.155460122805952</v>
      </c>
      <c r="E18" s="45" t="s">
        <v>36</v>
      </c>
      <c r="F18" s="41">
        <f ca="1">ROUND(2*(F16-$C$15)/$C$16,0)/2+F15</f>
        <v>556.5</v>
      </c>
    </row>
    <row r="19" spans="1:18" s="28" customFormat="1" ht="12.95" customHeight="1" thickTop="1" x14ac:dyDescent="0.2">
      <c r="E19" s="45" t="s">
        <v>31</v>
      </c>
      <c r="F19" s="51">
        <f ca="1">+$C$15+$C$16*F18-15018.5-$C$5/24</f>
        <v>45368.82840338385</v>
      </c>
    </row>
    <row r="20" spans="1:18" s="28" customFormat="1" ht="12.95" customHeight="1" thickBot="1" x14ac:dyDescent="0.25">
      <c r="A20" s="42" t="s">
        <v>6</v>
      </c>
      <c r="B20" s="42" t="s">
        <v>7</v>
      </c>
      <c r="C20" s="42" t="s">
        <v>8</v>
      </c>
      <c r="D20" s="42" t="s">
        <v>12</v>
      </c>
      <c r="E20" s="42" t="s">
        <v>9</v>
      </c>
      <c r="F20" s="42" t="s">
        <v>10</v>
      </c>
      <c r="G20" s="42" t="s">
        <v>11</v>
      </c>
      <c r="H20" s="52" t="s">
        <v>37</v>
      </c>
      <c r="I20" s="52" t="s">
        <v>38</v>
      </c>
      <c r="J20" s="52" t="s">
        <v>39</v>
      </c>
      <c r="K20" s="52" t="s">
        <v>40</v>
      </c>
      <c r="L20" s="52" t="s">
        <v>24</v>
      </c>
      <c r="M20" s="52" t="s">
        <v>25</v>
      </c>
      <c r="N20" s="52" t="s">
        <v>26</v>
      </c>
      <c r="O20" s="52" t="s">
        <v>22</v>
      </c>
      <c r="P20" s="53" t="s">
        <v>21</v>
      </c>
      <c r="Q20" s="42" t="s">
        <v>14</v>
      </c>
      <c r="R20" s="54" t="s">
        <v>33</v>
      </c>
    </row>
    <row r="21" spans="1:18" s="28" customFormat="1" ht="12.95" customHeight="1" x14ac:dyDescent="0.2">
      <c r="A21" s="28" t="s">
        <v>249</v>
      </c>
      <c r="C21" s="36">
        <v>52503.917099999999</v>
      </c>
      <c r="D21" s="36" t="s">
        <v>13</v>
      </c>
      <c r="E21" s="28">
        <f>+(C21-C$7)/C$8</f>
        <v>0</v>
      </c>
      <c r="F21" s="28">
        <f>ROUND(2*E21,0)/2</f>
        <v>0</v>
      </c>
      <c r="O21" s="28">
        <f ca="1">+C$11+C$12*$F21</f>
        <v>5.5019117090055252</v>
      </c>
      <c r="Q21" s="55">
        <f>+C21-15018.5</f>
        <v>37485.417099999999</v>
      </c>
    </row>
    <row r="22" spans="1:18" s="28" customFormat="1" ht="12.95" customHeight="1" x14ac:dyDescent="0.2">
      <c r="A22" s="56" t="s">
        <v>54</v>
      </c>
      <c r="B22" s="57" t="s">
        <v>250</v>
      </c>
      <c r="C22" s="58">
        <v>19223.3</v>
      </c>
      <c r="D22" s="36"/>
      <c r="E22" s="28">
        <f t="shared" ref="E22:E80" si="0">+(C22-C$7)/C$8</f>
        <v>-2351.6950035658178</v>
      </c>
      <c r="F22" s="28">
        <f t="shared" ref="F22:F80" si="1">ROUND(2*E22,0)/2</f>
        <v>-2351.5</v>
      </c>
      <c r="G22" s="28">
        <f t="shared" ref="G22:G32" si="2">+C22-(C$7+F22*C$8)</f>
        <v>-2.7596431498423044</v>
      </c>
      <c r="H22" s="28">
        <f t="shared" ref="H22:H80" si="3">+G22</f>
        <v>-2.7596431498423044</v>
      </c>
      <c r="O22" s="28">
        <f t="shared" ref="O22:O80" ca="1" si="4">+C$11+C$12*$F22</f>
        <v>-3.2051102190308756</v>
      </c>
      <c r="Q22" s="55">
        <f t="shared" ref="Q22:Q80" si="5">+C22-15018.5</f>
        <v>4204.7999999999993</v>
      </c>
    </row>
    <row r="23" spans="1:18" s="28" customFormat="1" ht="12.95" customHeight="1" x14ac:dyDescent="0.2">
      <c r="A23" s="56" t="s">
        <v>54</v>
      </c>
      <c r="B23" s="57" t="s">
        <v>250</v>
      </c>
      <c r="C23" s="58">
        <v>19237.25</v>
      </c>
      <c r="D23" s="36"/>
      <c r="E23" s="28">
        <f t="shared" si="0"/>
        <v>-2350.7092602666121</v>
      </c>
      <c r="F23" s="28">
        <f t="shared" si="1"/>
        <v>-2350.5</v>
      </c>
      <c r="G23" s="28">
        <f t="shared" si="2"/>
        <v>-2.9614005203911802</v>
      </c>
      <c r="H23" s="28">
        <f t="shared" si="3"/>
        <v>-2.9614005203911802</v>
      </c>
      <c r="O23" s="28">
        <f t="shared" ca="1" si="4"/>
        <v>-3.2014074667757031</v>
      </c>
      <c r="Q23" s="55">
        <f t="shared" si="5"/>
        <v>4218.75</v>
      </c>
    </row>
    <row r="24" spans="1:18" s="28" customFormat="1" ht="12.95" customHeight="1" x14ac:dyDescent="0.2">
      <c r="A24" s="56" t="s">
        <v>54</v>
      </c>
      <c r="B24" s="57" t="s">
        <v>250</v>
      </c>
      <c r="C24" s="58">
        <v>19280</v>
      </c>
      <c r="D24" s="36"/>
      <c r="E24" s="28">
        <f t="shared" si="0"/>
        <v>-2347.6884340271122</v>
      </c>
      <c r="F24" s="28">
        <f t="shared" si="1"/>
        <v>-2347.5</v>
      </c>
      <c r="G24" s="28">
        <f t="shared" si="2"/>
        <v>-2.6666726320472662</v>
      </c>
      <c r="H24" s="28">
        <f t="shared" si="3"/>
        <v>-2.6666726320472662</v>
      </c>
      <c r="O24" s="28">
        <f t="shared" ca="1" si="4"/>
        <v>-3.1902992100101875</v>
      </c>
      <c r="Q24" s="55">
        <f t="shared" si="5"/>
        <v>4261.5</v>
      </c>
    </row>
    <row r="25" spans="1:18" s="28" customFormat="1" ht="12.95" customHeight="1" x14ac:dyDescent="0.2">
      <c r="A25" s="56" t="s">
        <v>54</v>
      </c>
      <c r="B25" s="57" t="s">
        <v>250</v>
      </c>
      <c r="C25" s="58">
        <v>19322.29</v>
      </c>
      <c r="D25" s="36"/>
      <c r="E25" s="28">
        <f t="shared" si="0"/>
        <v>-2344.700112584575</v>
      </c>
      <c r="F25" s="28">
        <f t="shared" si="1"/>
        <v>-2344.5</v>
      </c>
      <c r="G25" s="28">
        <f t="shared" si="2"/>
        <v>-2.8319447436952032</v>
      </c>
      <c r="H25" s="28">
        <f t="shared" si="3"/>
        <v>-2.8319447436952032</v>
      </c>
      <c r="O25" s="28">
        <f t="shared" ca="1" si="4"/>
        <v>-3.1791909532446718</v>
      </c>
      <c r="Q25" s="55">
        <f t="shared" si="5"/>
        <v>4303.7900000000009</v>
      </c>
    </row>
    <row r="26" spans="1:18" s="28" customFormat="1" ht="12.95" customHeight="1" x14ac:dyDescent="0.2">
      <c r="A26" s="56" t="s">
        <v>54</v>
      </c>
      <c r="B26" s="57" t="s">
        <v>250</v>
      </c>
      <c r="C26" s="58">
        <v>19336.28</v>
      </c>
      <c r="D26" s="36"/>
      <c r="E26" s="28">
        <f t="shared" si="0"/>
        <v>-2343.711542781286</v>
      </c>
      <c r="F26" s="28">
        <f t="shared" si="1"/>
        <v>-2343.5</v>
      </c>
      <c r="G26" s="28">
        <f t="shared" si="2"/>
        <v>-2.9937021142468438</v>
      </c>
      <c r="H26" s="28">
        <f t="shared" si="3"/>
        <v>-2.9937021142468438</v>
      </c>
      <c r="O26" s="28">
        <f t="shared" ca="1" si="4"/>
        <v>-3.1754882009895011</v>
      </c>
      <c r="Q26" s="55">
        <f t="shared" si="5"/>
        <v>4317.7799999999988</v>
      </c>
    </row>
    <row r="27" spans="1:18" s="28" customFormat="1" ht="12.95" customHeight="1" x14ac:dyDescent="0.2">
      <c r="A27" s="56" t="s">
        <v>54</v>
      </c>
      <c r="B27" s="57" t="s">
        <v>250</v>
      </c>
      <c r="C27" s="58">
        <v>19690.05</v>
      </c>
      <c r="D27" s="36"/>
      <c r="E27" s="28">
        <f t="shared" si="0"/>
        <v>-2318.7132340386433</v>
      </c>
      <c r="F27" s="28">
        <f t="shared" si="1"/>
        <v>-2318.5</v>
      </c>
      <c r="G27" s="28">
        <f t="shared" si="2"/>
        <v>-3.0176363780155953</v>
      </c>
      <c r="H27" s="28">
        <f t="shared" si="3"/>
        <v>-3.0176363780155953</v>
      </c>
      <c r="O27" s="28">
        <f t="shared" ca="1" si="4"/>
        <v>-3.0829193946102071</v>
      </c>
      <c r="Q27" s="55">
        <f t="shared" si="5"/>
        <v>4671.5499999999993</v>
      </c>
    </row>
    <row r="28" spans="1:18" s="28" customFormat="1" ht="12.95" customHeight="1" x14ac:dyDescent="0.2">
      <c r="A28" s="56" t="s">
        <v>54</v>
      </c>
      <c r="B28" s="57" t="s">
        <v>250</v>
      </c>
      <c r="C28" s="58">
        <v>19718.78</v>
      </c>
      <c r="D28" s="36"/>
      <c r="E28" s="28">
        <f t="shared" si="0"/>
        <v>-2316.6830974804948</v>
      </c>
      <c r="F28" s="28">
        <f t="shared" si="1"/>
        <v>-2316.5</v>
      </c>
      <c r="G28" s="28">
        <f t="shared" si="2"/>
        <v>-2.5911511191225145</v>
      </c>
      <c r="H28" s="28">
        <f t="shared" si="3"/>
        <v>-2.5911511191225145</v>
      </c>
      <c r="O28" s="28">
        <f t="shared" ca="1" si="4"/>
        <v>-3.075513890099864</v>
      </c>
      <c r="Q28" s="55">
        <f t="shared" si="5"/>
        <v>4700.2799999999988</v>
      </c>
    </row>
    <row r="29" spans="1:18" x14ac:dyDescent="0.2">
      <c r="A29" s="25" t="s">
        <v>54</v>
      </c>
      <c r="B29" s="27" t="s">
        <v>250</v>
      </c>
      <c r="C29" s="26">
        <v>20001.45</v>
      </c>
      <c r="D29" s="3"/>
      <c r="E29">
        <f t="shared" si="0"/>
        <v>-2296.7088997467044</v>
      </c>
      <c r="F29">
        <f t="shared" si="1"/>
        <v>-2296.5</v>
      </c>
      <c r="G29">
        <f t="shared" si="2"/>
        <v>-2.9562985301345179</v>
      </c>
      <c r="H29">
        <f t="shared" si="3"/>
        <v>-2.9562985301345179</v>
      </c>
      <c r="O29">
        <f t="shared" ca="1" si="4"/>
        <v>-3.0014588449964288</v>
      </c>
      <c r="Q29" s="1">
        <f t="shared" si="5"/>
        <v>4982.9500000000007</v>
      </c>
    </row>
    <row r="30" spans="1:18" x14ac:dyDescent="0.2">
      <c r="A30" s="25" t="s">
        <v>54</v>
      </c>
      <c r="B30" s="27" t="s">
        <v>250</v>
      </c>
      <c r="C30" s="26">
        <v>20043.990000000002</v>
      </c>
      <c r="D30" s="3"/>
      <c r="E30">
        <f t="shared" si="0"/>
        <v>-2293.702912653644</v>
      </c>
      <c r="F30">
        <f t="shared" si="1"/>
        <v>-2293.5</v>
      </c>
      <c r="G30">
        <f t="shared" si="2"/>
        <v>-2.8715706417860929</v>
      </c>
      <c r="H30">
        <f t="shared" si="3"/>
        <v>-2.8715706417860929</v>
      </c>
      <c r="O30">
        <f t="shared" ca="1" si="4"/>
        <v>-2.9903505882309132</v>
      </c>
      <c r="Q30" s="1">
        <f t="shared" si="5"/>
        <v>5025.4900000000016</v>
      </c>
    </row>
    <row r="31" spans="1:18" x14ac:dyDescent="0.2">
      <c r="A31" s="25" t="s">
        <v>54</v>
      </c>
      <c r="B31" s="27" t="s">
        <v>250</v>
      </c>
      <c r="C31" s="26">
        <v>20058.259999999998</v>
      </c>
      <c r="D31" s="3"/>
      <c r="E31">
        <f t="shared" si="0"/>
        <v>-2292.694557321769</v>
      </c>
      <c r="F31">
        <f t="shared" si="1"/>
        <v>-2292.5</v>
      </c>
      <c r="G31">
        <f t="shared" si="2"/>
        <v>-2.7533280123388977</v>
      </c>
      <c r="H31">
        <f t="shared" si="3"/>
        <v>-2.7533280123388977</v>
      </c>
      <c r="O31">
        <f t="shared" ca="1" si="4"/>
        <v>-2.9866478359757407</v>
      </c>
      <c r="Q31" s="1">
        <f t="shared" si="5"/>
        <v>5039.7599999999984</v>
      </c>
    </row>
    <row r="32" spans="1:18" x14ac:dyDescent="0.2">
      <c r="A32" s="25" t="s">
        <v>54</v>
      </c>
      <c r="B32" s="27" t="s">
        <v>250</v>
      </c>
      <c r="C32" s="26">
        <v>20072.349999999999</v>
      </c>
      <c r="D32" s="3"/>
      <c r="E32">
        <f t="shared" si="0"/>
        <v>-2291.6989212582707</v>
      </c>
      <c r="F32">
        <f t="shared" si="1"/>
        <v>-2291.5</v>
      </c>
      <c r="G32">
        <f t="shared" si="2"/>
        <v>-2.8150853828883555</v>
      </c>
      <c r="H32">
        <f t="shared" si="3"/>
        <v>-2.8150853828883555</v>
      </c>
      <c r="O32">
        <f t="shared" ca="1" si="4"/>
        <v>-2.98294508372057</v>
      </c>
      <c r="Q32" s="1">
        <f t="shared" si="5"/>
        <v>5053.8499999999985</v>
      </c>
    </row>
    <row r="33" spans="1:17" x14ac:dyDescent="0.2">
      <c r="A33" s="25" t="s">
        <v>89</v>
      </c>
      <c r="B33" s="27" t="s">
        <v>250</v>
      </c>
      <c r="C33" s="26">
        <v>25082.806</v>
      </c>
      <c r="D33" s="3"/>
      <c r="E33">
        <f t="shared" si="0"/>
        <v>-1937.6470626229216</v>
      </c>
      <c r="F33">
        <f t="shared" si="1"/>
        <v>-1937.5</v>
      </c>
      <c r="G33">
        <f t="shared" ref="G33:G53" si="6">+C33-(C$7+F33*C$8)</f>
        <v>-2.0811945578643645</v>
      </c>
      <c r="H33">
        <f t="shared" si="3"/>
        <v>-2.0811945578643645</v>
      </c>
      <c r="O33">
        <f t="shared" ca="1" si="4"/>
        <v>-1.6721707853897652</v>
      </c>
      <c r="Q33" s="1">
        <f t="shared" si="5"/>
        <v>10064.306</v>
      </c>
    </row>
    <row r="34" spans="1:17" x14ac:dyDescent="0.2">
      <c r="A34" s="25" t="s">
        <v>94</v>
      </c>
      <c r="B34" s="27" t="s">
        <v>250</v>
      </c>
      <c r="C34" s="26">
        <v>25422.3</v>
      </c>
      <c r="D34" s="3"/>
      <c r="E34">
        <f t="shared" si="0"/>
        <v>-1913.6575331877666</v>
      </c>
      <c r="F34">
        <f t="shared" si="1"/>
        <v>-1913.5</v>
      </c>
      <c r="G34">
        <f t="shared" si="6"/>
        <v>-2.2293714510815335</v>
      </c>
      <c r="H34">
        <f t="shared" si="3"/>
        <v>-2.2293714510815335</v>
      </c>
      <c r="O34">
        <f t="shared" ca="1" si="4"/>
        <v>-1.5833047312656428</v>
      </c>
      <c r="Q34" s="1">
        <f t="shared" si="5"/>
        <v>10403.799999999999</v>
      </c>
    </row>
    <row r="35" spans="1:17" x14ac:dyDescent="0.2">
      <c r="A35" s="25" t="s">
        <v>94</v>
      </c>
      <c r="B35" s="27" t="s">
        <v>250</v>
      </c>
      <c r="C35" s="26">
        <v>25436.799999999999</v>
      </c>
      <c r="D35" s="3"/>
      <c r="E35">
        <f t="shared" si="0"/>
        <v>-1912.6329254574098</v>
      </c>
      <c r="F35">
        <f t="shared" si="1"/>
        <v>-1912.5</v>
      </c>
      <c r="G35">
        <f t="shared" si="6"/>
        <v>-1.8811288216347748</v>
      </c>
      <c r="H35">
        <f t="shared" si="3"/>
        <v>-1.8811288216347748</v>
      </c>
      <c r="O35">
        <f t="shared" ca="1" si="4"/>
        <v>-1.5796019790104712</v>
      </c>
      <c r="Q35" s="1">
        <f t="shared" si="5"/>
        <v>10418.299999999999</v>
      </c>
    </row>
    <row r="36" spans="1:17" x14ac:dyDescent="0.2">
      <c r="A36" s="25" t="s">
        <v>94</v>
      </c>
      <c r="B36" s="27" t="s">
        <v>250</v>
      </c>
      <c r="C36" s="26">
        <v>25464.1</v>
      </c>
      <c r="D36" s="3"/>
      <c r="E36">
        <f t="shared" si="0"/>
        <v>-1910.7038364202554</v>
      </c>
      <c r="F36">
        <f t="shared" si="1"/>
        <v>-1910.5</v>
      </c>
      <c r="G36">
        <f t="shared" si="6"/>
        <v>-2.8846435627347091</v>
      </c>
      <c r="H36">
        <f t="shared" si="3"/>
        <v>-2.8846435627347091</v>
      </c>
      <c r="O36">
        <f t="shared" ca="1" si="4"/>
        <v>-1.572196474500128</v>
      </c>
      <c r="Q36" s="1">
        <f t="shared" si="5"/>
        <v>10445.599999999999</v>
      </c>
    </row>
    <row r="37" spans="1:17" x14ac:dyDescent="0.2">
      <c r="A37" s="25" t="s">
        <v>105</v>
      </c>
      <c r="B37" s="27" t="s">
        <v>250</v>
      </c>
      <c r="C37" s="26">
        <v>25464.82</v>
      </c>
      <c r="D37" s="3"/>
      <c r="E37">
        <f t="shared" si="0"/>
        <v>-1910.652959346748</v>
      </c>
      <c r="F37">
        <f t="shared" si="1"/>
        <v>-1910.5</v>
      </c>
      <c r="G37">
        <f t="shared" si="6"/>
        <v>-2.164643562733545</v>
      </c>
      <c r="H37">
        <f t="shared" si="3"/>
        <v>-2.164643562733545</v>
      </c>
      <c r="O37">
        <f t="shared" ca="1" si="4"/>
        <v>-1.572196474500128</v>
      </c>
      <c r="Q37" s="1">
        <f t="shared" si="5"/>
        <v>10446.32</v>
      </c>
    </row>
    <row r="38" spans="1:17" x14ac:dyDescent="0.2">
      <c r="A38" s="25" t="s">
        <v>105</v>
      </c>
      <c r="B38" s="27" t="s">
        <v>250</v>
      </c>
      <c r="C38" s="26">
        <v>25804.39</v>
      </c>
      <c r="D38" s="3"/>
      <c r="E38">
        <f t="shared" si="0"/>
        <v>-1886.6580595538339</v>
      </c>
      <c r="F38">
        <f t="shared" si="1"/>
        <v>-1886.5</v>
      </c>
      <c r="G38">
        <f t="shared" si="6"/>
        <v>-2.2368204559534206</v>
      </c>
      <c r="H38">
        <f t="shared" si="3"/>
        <v>-2.2368204559534206</v>
      </c>
      <c r="O38">
        <f t="shared" ca="1" si="4"/>
        <v>-1.4833304203760056</v>
      </c>
      <c r="Q38" s="1">
        <f t="shared" si="5"/>
        <v>10785.89</v>
      </c>
    </row>
    <row r="39" spans="1:17" x14ac:dyDescent="0.2">
      <c r="A39" s="25" t="s">
        <v>94</v>
      </c>
      <c r="B39" s="27" t="s">
        <v>250</v>
      </c>
      <c r="C39" s="26">
        <v>25847</v>
      </c>
      <c r="D39" s="3"/>
      <c r="E39">
        <f t="shared" si="0"/>
        <v>-1883.6471260786268</v>
      </c>
      <c r="F39">
        <f t="shared" si="1"/>
        <v>-1883.5</v>
      </c>
      <c r="G39">
        <f t="shared" si="6"/>
        <v>-2.0820925676052866</v>
      </c>
      <c r="H39">
        <f t="shared" si="3"/>
        <v>-2.0820925676052866</v>
      </c>
      <c r="O39">
        <f t="shared" ca="1" si="4"/>
        <v>-1.47222216361049</v>
      </c>
      <c r="Q39" s="1">
        <f t="shared" si="5"/>
        <v>10828.5</v>
      </c>
    </row>
    <row r="40" spans="1:17" x14ac:dyDescent="0.2">
      <c r="A40" s="25" t="s">
        <v>94</v>
      </c>
      <c r="B40" s="27" t="s">
        <v>250</v>
      </c>
      <c r="C40" s="26">
        <v>25861.200000000001</v>
      </c>
      <c r="D40" s="3"/>
      <c r="E40">
        <f t="shared" si="0"/>
        <v>-1882.6437171288981</v>
      </c>
      <c r="F40">
        <f t="shared" si="1"/>
        <v>-1882.5</v>
      </c>
      <c r="G40">
        <f t="shared" si="6"/>
        <v>-2.0338499381541624</v>
      </c>
      <c r="H40">
        <f t="shared" si="3"/>
        <v>-2.0338499381541624</v>
      </c>
      <c r="O40">
        <f t="shared" ca="1" si="4"/>
        <v>-1.4685194113553184</v>
      </c>
      <c r="Q40" s="1">
        <f t="shared" si="5"/>
        <v>10842.7</v>
      </c>
    </row>
    <row r="41" spans="1:17" x14ac:dyDescent="0.2">
      <c r="A41" s="25" t="s">
        <v>105</v>
      </c>
      <c r="B41" s="27" t="s">
        <v>250</v>
      </c>
      <c r="C41" s="26">
        <v>26172.49</v>
      </c>
      <c r="D41" s="3"/>
      <c r="E41">
        <f t="shared" si="0"/>
        <v>-1860.6471557231901</v>
      </c>
      <c r="F41">
        <f t="shared" si="1"/>
        <v>-1860.5</v>
      </c>
      <c r="G41">
        <f t="shared" si="6"/>
        <v>-2.0825120902736671</v>
      </c>
      <c r="H41">
        <f t="shared" si="3"/>
        <v>-2.0825120902736671</v>
      </c>
      <c r="O41">
        <f t="shared" ca="1" si="4"/>
        <v>-1.3870588617415391</v>
      </c>
      <c r="Q41" s="1">
        <f t="shared" si="5"/>
        <v>11153.990000000002</v>
      </c>
    </row>
    <row r="42" spans="1:17" x14ac:dyDescent="0.2">
      <c r="A42" s="25" t="s">
        <v>105</v>
      </c>
      <c r="B42" s="27" t="s">
        <v>250</v>
      </c>
      <c r="C42" s="26">
        <v>26540.57</v>
      </c>
      <c r="D42" s="3"/>
      <c r="E42">
        <f t="shared" si="0"/>
        <v>-1834.6376651445883</v>
      </c>
      <c r="F42">
        <f t="shared" si="1"/>
        <v>-1834.5</v>
      </c>
      <c r="G42">
        <f t="shared" si="6"/>
        <v>-1.9482037245943502</v>
      </c>
      <c r="H42">
        <f t="shared" si="3"/>
        <v>-1.9482037245943502</v>
      </c>
      <c r="O42">
        <f t="shared" ca="1" si="4"/>
        <v>-1.2907873031070736</v>
      </c>
      <c r="Q42" s="1">
        <f t="shared" si="5"/>
        <v>11522.07</v>
      </c>
    </row>
    <row r="43" spans="1:17" x14ac:dyDescent="0.2">
      <c r="A43" s="25" t="s">
        <v>126</v>
      </c>
      <c r="B43" s="27" t="s">
        <v>250</v>
      </c>
      <c r="C43" s="26">
        <v>29810.31</v>
      </c>
      <c r="D43" s="3"/>
      <c r="E43">
        <f t="shared" si="0"/>
        <v>-1603.5893285751531</v>
      </c>
      <c r="F43">
        <f t="shared" si="1"/>
        <v>-1603.5</v>
      </c>
      <c r="G43">
        <f t="shared" si="6"/>
        <v>-1.2641563218239753</v>
      </c>
      <c r="H43">
        <f t="shared" si="3"/>
        <v>-1.2641563218239753</v>
      </c>
      <c r="O43">
        <f t="shared" ca="1" si="4"/>
        <v>-0.4354515321623964</v>
      </c>
      <c r="Q43" s="1">
        <f t="shared" si="5"/>
        <v>14791.810000000001</v>
      </c>
    </row>
    <row r="44" spans="1:17" x14ac:dyDescent="0.2">
      <c r="A44" s="25" t="s">
        <v>126</v>
      </c>
      <c r="B44" s="27" t="s">
        <v>250</v>
      </c>
      <c r="C44" s="26">
        <v>29867.187000000002</v>
      </c>
      <c r="D44" s="3"/>
      <c r="E44">
        <f t="shared" si="0"/>
        <v>-1599.5702517558768</v>
      </c>
      <c r="F44">
        <f t="shared" si="1"/>
        <v>-1599.5</v>
      </c>
      <c r="G44">
        <f t="shared" si="6"/>
        <v>-0.99418580402561929</v>
      </c>
      <c r="H44">
        <f t="shared" si="3"/>
        <v>-0.99418580402561929</v>
      </c>
      <c r="O44">
        <f t="shared" ca="1" si="4"/>
        <v>-0.42064052314170919</v>
      </c>
      <c r="Q44" s="1">
        <f t="shared" si="5"/>
        <v>14848.687000000002</v>
      </c>
    </row>
    <row r="45" spans="1:17" x14ac:dyDescent="0.2">
      <c r="A45" s="25" t="s">
        <v>126</v>
      </c>
      <c r="B45" s="27" t="s">
        <v>250</v>
      </c>
      <c r="C45" s="26">
        <v>30221.194</v>
      </c>
      <c r="D45" s="3"/>
      <c r="E45">
        <f t="shared" si="0"/>
        <v>-1574.555195976538</v>
      </c>
      <c r="F45">
        <f t="shared" si="1"/>
        <v>-1574.5</v>
      </c>
      <c r="G45">
        <f t="shared" si="6"/>
        <v>-0.78112006779701915</v>
      </c>
      <c r="H45">
        <f t="shared" si="3"/>
        <v>-0.78112006779701915</v>
      </c>
      <c r="O45">
        <f t="shared" ca="1" si="4"/>
        <v>-0.3280717167624152</v>
      </c>
      <c r="Q45" s="1">
        <f t="shared" si="5"/>
        <v>15202.694</v>
      </c>
    </row>
    <row r="46" spans="1:17" x14ac:dyDescent="0.2">
      <c r="A46" s="25" t="s">
        <v>137</v>
      </c>
      <c r="B46" s="27" t="s">
        <v>250</v>
      </c>
      <c r="C46" s="26">
        <v>30560.65</v>
      </c>
      <c r="D46" s="3"/>
      <c r="E46">
        <f t="shared" si="0"/>
        <v>-1550.5683517202624</v>
      </c>
      <c r="F46">
        <f t="shared" si="1"/>
        <v>-1550.5</v>
      </c>
      <c r="G46">
        <f t="shared" si="6"/>
        <v>-0.96729696101465379</v>
      </c>
      <c r="H46">
        <f t="shared" si="3"/>
        <v>-0.96729696101465379</v>
      </c>
      <c r="O46">
        <f t="shared" ca="1" si="4"/>
        <v>-0.23920566263829279</v>
      </c>
      <c r="Q46" s="1">
        <f t="shared" si="5"/>
        <v>15542.150000000001</v>
      </c>
    </row>
    <row r="47" spans="1:17" x14ac:dyDescent="0.2">
      <c r="A47" s="25" t="s">
        <v>126</v>
      </c>
      <c r="B47" s="27" t="s">
        <v>250</v>
      </c>
      <c r="C47" s="26">
        <v>30900.332999999999</v>
      </c>
      <c r="D47" s="3"/>
      <c r="E47">
        <f t="shared" si="0"/>
        <v>-1526.565467053312</v>
      </c>
      <c r="F47">
        <f t="shared" si="1"/>
        <v>-1526.5</v>
      </c>
      <c r="G47">
        <f t="shared" si="6"/>
        <v>-0.92647385423697415</v>
      </c>
      <c r="H47">
        <f t="shared" si="3"/>
        <v>-0.92647385423697415</v>
      </c>
      <c r="O47">
        <f t="shared" ca="1" si="4"/>
        <v>-0.15033960851417039</v>
      </c>
      <c r="Q47" s="1">
        <f t="shared" si="5"/>
        <v>15881.832999999999</v>
      </c>
    </row>
    <row r="48" spans="1:17" x14ac:dyDescent="0.2">
      <c r="A48" s="25" t="s">
        <v>144</v>
      </c>
      <c r="B48" s="27" t="s">
        <v>250</v>
      </c>
      <c r="C48" s="26">
        <v>30900.69</v>
      </c>
      <c r="D48" s="3"/>
      <c r="E48">
        <f t="shared" si="0"/>
        <v>-1526.5402405043644</v>
      </c>
      <c r="F48">
        <f t="shared" si="1"/>
        <v>-1526.5</v>
      </c>
      <c r="G48">
        <f t="shared" si="6"/>
        <v>-0.56947385423700325</v>
      </c>
      <c r="H48">
        <f t="shared" si="3"/>
        <v>-0.56947385423700325</v>
      </c>
      <c r="O48">
        <f t="shared" ca="1" si="4"/>
        <v>-0.15033960851417039</v>
      </c>
      <c r="Q48" s="1">
        <f t="shared" si="5"/>
        <v>15882.189999999999</v>
      </c>
    </row>
    <row r="49" spans="1:17" x14ac:dyDescent="0.2">
      <c r="A49" s="25" t="s">
        <v>126</v>
      </c>
      <c r="B49" s="27" t="s">
        <v>250</v>
      </c>
      <c r="C49" s="26">
        <v>30929.216</v>
      </c>
      <c r="D49" s="3"/>
      <c r="E49">
        <f t="shared" si="0"/>
        <v>-1524.5245191170432</v>
      </c>
      <c r="F49">
        <f t="shared" si="1"/>
        <v>-1524.5</v>
      </c>
      <c r="G49">
        <f t="shared" si="6"/>
        <v>-0.34698859533455106</v>
      </c>
      <c r="H49">
        <f t="shared" si="3"/>
        <v>-0.34698859533455106</v>
      </c>
      <c r="O49">
        <f t="shared" ca="1" si="4"/>
        <v>-0.14293410400382722</v>
      </c>
      <c r="Q49" s="1">
        <f t="shared" si="5"/>
        <v>15910.716</v>
      </c>
    </row>
    <row r="50" spans="1:17" x14ac:dyDescent="0.2">
      <c r="A50" s="25" t="s">
        <v>126</v>
      </c>
      <c r="B50" s="27" t="s">
        <v>250</v>
      </c>
      <c r="C50" s="26">
        <v>30972.228999999999</v>
      </c>
      <c r="D50" s="3"/>
      <c r="E50">
        <f t="shared" si="0"/>
        <v>-1521.4851086131926</v>
      </c>
      <c r="F50">
        <f t="shared" si="1"/>
        <v>-1521.5</v>
      </c>
      <c r="G50">
        <f t="shared" si="6"/>
        <v>0.21073929301201133</v>
      </c>
      <c r="H50">
        <f t="shared" si="3"/>
        <v>0.21073929301201133</v>
      </c>
      <c r="O50">
        <f t="shared" ca="1" si="4"/>
        <v>-0.13182584723831159</v>
      </c>
      <c r="Q50" s="1">
        <f t="shared" si="5"/>
        <v>15953.728999999999</v>
      </c>
    </row>
    <row r="51" spans="1:17" x14ac:dyDescent="0.2">
      <c r="A51" s="25" t="s">
        <v>126</v>
      </c>
      <c r="B51" s="27" t="s">
        <v>250</v>
      </c>
      <c r="C51" s="26">
        <v>31283.249</v>
      </c>
      <c r="D51" s="3"/>
      <c r="E51">
        <f t="shared" si="0"/>
        <v>-1499.5076261100498</v>
      </c>
      <c r="F51">
        <f t="shared" si="1"/>
        <v>-1499.5</v>
      </c>
      <c r="G51">
        <f t="shared" si="6"/>
        <v>-0.107922859104292</v>
      </c>
      <c r="H51">
        <f t="shared" si="3"/>
        <v>-0.107922859104292</v>
      </c>
      <c r="O51">
        <f t="shared" ca="1" si="4"/>
        <v>-5.0365297624533234E-2</v>
      </c>
      <c r="Q51" s="1">
        <f t="shared" si="5"/>
        <v>16264.749</v>
      </c>
    </row>
    <row r="52" spans="1:17" x14ac:dyDescent="0.2">
      <c r="A52" s="25" t="s">
        <v>126</v>
      </c>
      <c r="B52" s="27" t="s">
        <v>250</v>
      </c>
      <c r="C52" s="26">
        <v>31311.214</v>
      </c>
      <c r="D52" s="3"/>
      <c r="E52">
        <f t="shared" si="0"/>
        <v>-1497.531546442503</v>
      </c>
      <c r="F52">
        <f t="shared" si="1"/>
        <v>-1497.5</v>
      </c>
      <c r="G52">
        <f t="shared" si="6"/>
        <v>-0.44643760020699119</v>
      </c>
      <c r="H52">
        <f t="shared" si="3"/>
        <v>-0.44643760020699119</v>
      </c>
      <c r="O52">
        <f t="shared" ca="1" si="4"/>
        <v>-4.2959793114189182E-2</v>
      </c>
      <c r="Q52" s="1">
        <f t="shared" si="5"/>
        <v>16292.714</v>
      </c>
    </row>
    <row r="53" spans="1:17" x14ac:dyDescent="0.2">
      <c r="A53" s="25" t="s">
        <v>126</v>
      </c>
      <c r="B53" s="27" t="s">
        <v>250</v>
      </c>
      <c r="C53" s="26">
        <v>31326.223999999998</v>
      </c>
      <c r="D53" s="3"/>
      <c r="E53">
        <f t="shared" si="0"/>
        <v>-1496.4709007850786</v>
      </c>
      <c r="F53">
        <f t="shared" si="1"/>
        <v>-1496.5</v>
      </c>
      <c r="G53">
        <f t="shared" si="6"/>
        <v>0.41180502924180473</v>
      </c>
      <c r="H53">
        <f t="shared" si="3"/>
        <v>0.41180502924180473</v>
      </c>
      <c r="O53">
        <f t="shared" ca="1" si="4"/>
        <v>-3.92570408590176E-2</v>
      </c>
      <c r="Q53" s="1">
        <f t="shared" si="5"/>
        <v>16307.723999999998</v>
      </c>
    </row>
    <row r="54" spans="1:17" x14ac:dyDescent="0.2">
      <c r="A54" s="25" t="s">
        <v>126</v>
      </c>
      <c r="B54" s="27" t="s">
        <v>250</v>
      </c>
      <c r="C54" s="26">
        <v>31708.162</v>
      </c>
      <c r="D54" s="3"/>
      <c r="E54">
        <f t="shared" si="0"/>
        <v>-1469.482167866664</v>
      </c>
      <c r="F54">
        <f t="shared" si="1"/>
        <v>-1469.5</v>
      </c>
      <c r="G54">
        <f t="shared" ref="G54:G80" si="7">+C54-(C$7+F54*C$8)</f>
        <v>0.25235602437169291</v>
      </c>
      <c r="H54">
        <f t="shared" si="3"/>
        <v>0.25235602437169291</v>
      </c>
      <c r="O54">
        <f t="shared" ca="1" si="4"/>
        <v>6.0717270030619552E-2</v>
      </c>
      <c r="Q54" s="1">
        <f t="shared" si="5"/>
        <v>16689.662</v>
      </c>
    </row>
    <row r="55" spans="1:17" x14ac:dyDescent="0.2">
      <c r="A55" s="25" t="s">
        <v>126</v>
      </c>
      <c r="B55" s="27" t="s">
        <v>250</v>
      </c>
      <c r="C55" s="26">
        <v>31991.257000000001</v>
      </c>
      <c r="D55" s="3"/>
      <c r="E55">
        <f t="shared" si="0"/>
        <v>-1449.4779385269842</v>
      </c>
      <c r="F55">
        <f t="shared" si="1"/>
        <v>-1449.5</v>
      </c>
      <c r="G55">
        <f t="shared" si="7"/>
        <v>0.31220861335896188</v>
      </c>
      <c r="H55">
        <f t="shared" si="3"/>
        <v>0.31220861335896188</v>
      </c>
      <c r="O55">
        <f t="shared" ca="1" si="4"/>
        <v>0.13477231513405474</v>
      </c>
      <c r="Q55" s="1">
        <f t="shared" si="5"/>
        <v>16972.757000000001</v>
      </c>
    </row>
    <row r="56" spans="1:17" x14ac:dyDescent="0.2">
      <c r="A56" s="25" t="s">
        <v>126</v>
      </c>
      <c r="B56" s="27" t="s">
        <v>250</v>
      </c>
      <c r="C56" s="26">
        <v>32444.151999999998</v>
      </c>
      <c r="D56" s="3"/>
      <c r="E56">
        <f t="shared" si="0"/>
        <v>-1417.4751993518162</v>
      </c>
      <c r="F56">
        <f t="shared" si="1"/>
        <v>-1417.5</v>
      </c>
      <c r="G56">
        <f t="shared" si="7"/>
        <v>0.350972755728435</v>
      </c>
      <c r="H56">
        <f t="shared" si="3"/>
        <v>0.350972755728435</v>
      </c>
      <c r="O56">
        <f t="shared" ca="1" si="4"/>
        <v>0.25326038729955158</v>
      </c>
      <c r="Q56" s="1">
        <f t="shared" si="5"/>
        <v>17425.651999999998</v>
      </c>
    </row>
    <row r="57" spans="1:17" x14ac:dyDescent="0.2">
      <c r="A57" s="25" t="s">
        <v>175</v>
      </c>
      <c r="B57" s="27" t="s">
        <v>250</v>
      </c>
      <c r="C57" s="26">
        <v>35643.699999999997</v>
      </c>
      <c r="D57" s="3"/>
      <c r="E57">
        <f t="shared" si="0"/>
        <v>-1191.3868121485332</v>
      </c>
      <c r="F57">
        <f t="shared" si="1"/>
        <v>-1191.5</v>
      </c>
      <c r="G57">
        <f t="shared" si="7"/>
        <v>1.601807011247729</v>
      </c>
      <c r="H57">
        <f t="shared" si="3"/>
        <v>1.601807011247729</v>
      </c>
      <c r="O57">
        <f t="shared" ca="1" si="4"/>
        <v>1.0900823969683699</v>
      </c>
      <c r="Q57" s="1">
        <f t="shared" si="5"/>
        <v>20625.199999999997</v>
      </c>
    </row>
    <row r="58" spans="1:17" x14ac:dyDescent="0.2">
      <c r="A58" s="25" t="s">
        <v>175</v>
      </c>
      <c r="B58" s="27" t="s">
        <v>250</v>
      </c>
      <c r="C58" s="26">
        <v>35658</v>
      </c>
      <c r="D58" s="3"/>
      <c r="E58">
        <f t="shared" si="0"/>
        <v>-1190.3763369385949</v>
      </c>
      <c r="F58">
        <f t="shared" si="1"/>
        <v>-1190.5</v>
      </c>
      <c r="G58">
        <f t="shared" si="7"/>
        <v>1.750049640701036</v>
      </c>
      <c r="H58">
        <f t="shared" si="3"/>
        <v>1.750049640701036</v>
      </c>
      <c r="O58">
        <f t="shared" ca="1" si="4"/>
        <v>1.0937851492235415</v>
      </c>
      <c r="Q58" s="1">
        <f t="shared" si="5"/>
        <v>20639.5</v>
      </c>
    </row>
    <row r="59" spans="1:17" x14ac:dyDescent="0.2">
      <c r="A59" s="25" t="s">
        <v>175</v>
      </c>
      <c r="B59" s="27" t="s">
        <v>250</v>
      </c>
      <c r="C59" s="26">
        <v>35672.050000000003</v>
      </c>
      <c r="D59" s="3"/>
      <c r="E59">
        <f t="shared" si="0"/>
        <v>-1189.3835273791801</v>
      </c>
      <c r="F59">
        <f t="shared" si="1"/>
        <v>-1189.5</v>
      </c>
      <c r="G59">
        <f t="shared" si="7"/>
        <v>1.648292270154343</v>
      </c>
      <c r="H59">
        <f t="shared" si="3"/>
        <v>1.648292270154343</v>
      </c>
      <c r="O59">
        <f t="shared" ca="1" si="4"/>
        <v>1.0974879014787131</v>
      </c>
      <c r="Q59" s="1">
        <f t="shared" si="5"/>
        <v>20653.550000000003</v>
      </c>
    </row>
    <row r="60" spans="1:17" x14ac:dyDescent="0.2">
      <c r="A60" s="25" t="s">
        <v>175</v>
      </c>
      <c r="B60" s="27" t="s">
        <v>250</v>
      </c>
      <c r="C60" s="26">
        <v>35686.400000000001</v>
      </c>
      <c r="D60" s="3"/>
      <c r="E60">
        <f t="shared" si="0"/>
        <v>-1188.3695190391375</v>
      </c>
      <c r="F60">
        <f t="shared" si="1"/>
        <v>-1188.5</v>
      </c>
      <c r="G60">
        <f t="shared" si="7"/>
        <v>1.8465348996032844</v>
      </c>
      <c r="H60">
        <f t="shared" si="3"/>
        <v>1.8465348996032844</v>
      </c>
      <c r="O60">
        <f t="shared" ca="1" si="4"/>
        <v>1.1011906537338856</v>
      </c>
      <c r="Q60" s="1">
        <f t="shared" si="5"/>
        <v>20667.900000000001</v>
      </c>
    </row>
    <row r="61" spans="1:17" x14ac:dyDescent="0.2">
      <c r="A61" s="25" t="s">
        <v>175</v>
      </c>
      <c r="B61" s="27" t="s">
        <v>250</v>
      </c>
      <c r="C61" s="26">
        <v>35700.449999999997</v>
      </c>
      <c r="D61" s="3"/>
      <c r="E61">
        <f t="shared" si="0"/>
        <v>-1187.3767094797231</v>
      </c>
      <c r="F61">
        <f t="shared" si="1"/>
        <v>-1187.5</v>
      </c>
      <c r="G61">
        <f t="shared" si="7"/>
        <v>1.7447775290493155</v>
      </c>
      <c r="H61">
        <f t="shared" si="3"/>
        <v>1.7447775290493155</v>
      </c>
      <c r="O61">
        <f t="shared" ca="1" si="4"/>
        <v>1.1048934059890572</v>
      </c>
      <c r="Q61" s="1">
        <f t="shared" si="5"/>
        <v>20681.949999999997</v>
      </c>
    </row>
    <row r="62" spans="1:17" x14ac:dyDescent="0.2">
      <c r="A62" s="25" t="s">
        <v>175</v>
      </c>
      <c r="B62" s="27" t="s">
        <v>250</v>
      </c>
      <c r="C62" s="26">
        <v>35714.699999999997</v>
      </c>
      <c r="D62" s="3"/>
      <c r="E62">
        <f t="shared" si="0"/>
        <v>-1186.3697673998897</v>
      </c>
      <c r="F62">
        <f t="shared" si="1"/>
        <v>-1186.5</v>
      </c>
      <c r="G62">
        <f t="shared" si="7"/>
        <v>1.8430201584997121</v>
      </c>
      <c r="H62">
        <f t="shared" si="3"/>
        <v>1.8430201584997121</v>
      </c>
      <c r="O62">
        <f t="shared" ca="1" si="4"/>
        <v>1.1085961582442287</v>
      </c>
      <c r="Q62" s="1">
        <f t="shared" si="5"/>
        <v>20696.199999999997</v>
      </c>
    </row>
    <row r="63" spans="1:17" x14ac:dyDescent="0.2">
      <c r="A63" s="25" t="s">
        <v>175</v>
      </c>
      <c r="B63" s="27" t="s">
        <v>250</v>
      </c>
      <c r="C63" s="26">
        <v>35728.699999999997</v>
      </c>
      <c r="D63" s="3"/>
      <c r="E63">
        <f t="shared" si="0"/>
        <v>-1185.3804909705796</v>
      </c>
      <c r="F63">
        <f t="shared" si="1"/>
        <v>-1185.5</v>
      </c>
      <c r="G63">
        <f t="shared" si="7"/>
        <v>1.6912627879501088</v>
      </c>
      <c r="H63">
        <f t="shared" si="3"/>
        <v>1.6912627879501088</v>
      </c>
      <c r="O63">
        <f t="shared" ca="1" si="4"/>
        <v>1.1122989104994003</v>
      </c>
      <c r="Q63" s="1">
        <f t="shared" si="5"/>
        <v>20710.199999999997</v>
      </c>
    </row>
    <row r="64" spans="1:17" x14ac:dyDescent="0.2">
      <c r="A64" s="25" t="s">
        <v>175</v>
      </c>
      <c r="B64" s="27" t="s">
        <v>250</v>
      </c>
      <c r="C64" s="26">
        <v>35743</v>
      </c>
      <c r="D64" s="3"/>
      <c r="E64">
        <f t="shared" si="0"/>
        <v>-1184.3700157606413</v>
      </c>
      <c r="F64">
        <f t="shared" si="1"/>
        <v>-1184.5</v>
      </c>
      <c r="G64">
        <f t="shared" si="7"/>
        <v>1.8395054174034158</v>
      </c>
      <c r="H64">
        <f t="shared" si="3"/>
        <v>1.8395054174034158</v>
      </c>
      <c r="O64">
        <f t="shared" ca="1" si="4"/>
        <v>1.1160016627545719</v>
      </c>
      <c r="Q64" s="1">
        <f t="shared" si="5"/>
        <v>20724.5</v>
      </c>
    </row>
    <row r="65" spans="1:17" x14ac:dyDescent="0.2">
      <c r="A65" s="25" t="s">
        <v>175</v>
      </c>
      <c r="B65" s="27" t="s">
        <v>250</v>
      </c>
      <c r="C65" s="26">
        <v>35756.85</v>
      </c>
      <c r="D65" s="3"/>
      <c r="E65">
        <f t="shared" si="0"/>
        <v>-1183.3913387216455</v>
      </c>
      <c r="F65">
        <f t="shared" si="1"/>
        <v>-1183.5</v>
      </c>
      <c r="G65">
        <f t="shared" si="7"/>
        <v>1.5377480468523572</v>
      </c>
      <c r="H65">
        <f t="shared" si="3"/>
        <v>1.5377480468523572</v>
      </c>
      <c r="O65">
        <f t="shared" ca="1" si="4"/>
        <v>1.1197044150097444</v>
      </c>
      <c r="Q65" s="1">
        <f t="shared" si="5"/>
        <v>20738.349999999999</v>
      </c>
    </row>
    <row r="66" spans="1:17" x14ac:dyDescent="0.2">
      <c r="A66" s="25" t="s">
        <v>175</v>
      </c>
      <c r="B66" s="27" t="s">
        <v>250</v>
      </c>
      <c r="C66" s="26">
        <v>35770.9</v>
      </c>
      <c r="D66" s="3"/>
      <c r="E66">
        <f t="shared" si="0"/>
        <v>-1182.3985291622305</v>
      </c>
      <c r="F66">
        <f t="shared" si="1"/>
        <v>-1182.5</v>
      </c>
      <c r="G66">
        <f t="shared" si="7"/>
        <v>1.4359906762983883</v>
      </c>
      <c r="H66">
        <f t="shared" si="3"/>
        <v>1.4359906762983883</v>
      </c>
      <c r="O66">
        <f t="shared" ca="1" si="4"/>
        <v>1.123407167264916</v>
      </c>
      <c r="Q66" s="1">
        <f t="shared" si="5"/>
        <v>20752.400000000001</v>
      </c>
    </row>
    <row r="67" spans="1:17" x14ac:dyDescent="0.2">
      <c r="A67" s="25" t="s">
        <v>175</v>
      </c>
      <c r="B67" s="27" t="s">
        <v>250</v>
      </c>
      <c r="C67" s="26">
        <v>35997.800000000003</v>
      </c>
      <c r="D67" s="3"/>
      <c r="E67">
        <f t="shared" si="0"/>
        <v>-1166.365184747199</v>
      </c>
      <c r="F67">
        <f t="shared" si="1"/>
        <v>-1166.5</v>
      </c>
      <c r="G67">
        <f t="shared" si="7"/>
        <v>1.9078727474843618</v>
      </c>
      <c r="H67">
        <f t="shared" si="3"/>
        <v>1.9078727474843618</v>
      </c>
      <c r="O67">
        <f t="shared" ca="1" si="4"/>
        <v>1.1826512033476639</v>
      </c>
      <c r="Q67" s="1">
        <f t="shared" si="5"/>
        <v>20979.300000000003</v>
      </c>
    </row>
    <row r="68" spans="1:17" x14ac:dyDescent="0.2">
      <c r="A68" s="25" t="s">
        <v>175</v>
      </c>
      <c r="B68" s="27" t="s">
        <v>250</v>
      </c>
      <c r="C68" s="26">
        <v>36012</v>
      </c>
      <c r="D68" s="3"/>
      <c r="E68">
        <f t="shared" si="0"/>
        <v>-1165.3617757974705</v>
      </c>
      <c r="F68">
        <f t="shared" si="1"/>
        <v>-1165.5</v>
      </c>
      <c r="G68">
        <f t="shared" si="7"/>
        <v>1.956115376931848</v>
      </c>
      <c r="H68">
        <f t="shared" si="3"/>
        <v>1.956115376931848</v>
      </c>
      <c r="O68">
        <f t="shared" ca="1" si="4"/>
        <v>1.1863539556028355</v>
      </c>
      <c r="Q68" s="1">
        <f t="shared" si="5"/>
        <v>20993.5</v>
      </c>
    </row>
    <row r="69" spans="1:17" x14ac:dyDescent="0.2">
      <c r="A69" s="25" t="s">
        <v>175</v>
      </c>
      <c r="B69" s="27" t="s">
        <v>250</v>
      </c>
      <c r="C69" s="26">
        <v>36026.1</v>
      </c>
      <c r="D69" s="3"/>
      <c r="E69">
        <f t="shared" si="0"/>
        <v>-1164.3654331079513</v>
      </c>
      <c r="F69">
        <f t="shared" si="1"/>
        <v>-1164.5</v>
      </c>
      <c r="G69">
        <f t="shared" si="7"/>
        <v>1.9043580063807894</v>
      </c>
      <c r="H69">
        <f t="shared" si="3"/>
        <v>1.9043580063807894</v>
      </c>
      <c r="O69">
        <f t="shared" ca="1" si="4"/>
        <v>1.1900567078580071</v>
      </c>
      <c r="Q69" s="1">
        <f t="shared" si="5"/>
        <v>21007.599999999999</v>
      </c>
    </row>
    <row r="70" spans="1:17" x14ac:dyDescent="0.2">
      <c r="A70" s="25" t="s">
        <v>175</v>
      </c>
      <c r="B70" s="27" t="s">
        <v>250</v>
      </c>
      <c r="C70" s="26">
        <v>36040.199999999997</v>
      </c>
      <c r="D70" s="3"/>
      <c r="E70">
        <f t="shared" si="0"/>
        <v>-1163.3690904184321</v>
      </c>
      <c r="F70">
        <f t="shared" si="1"/>
        <v>-1163.5</v>
      </c>
      <c r="G70">
        <f t="shared" si="7"/>
        <v>1.8526006358297309</v>
      </c>
      <c r="H70">
        <f t="shared" si="3"/>
        <v>1.8526006358297309</v>
      </c>
      <c r="O70">
        <f t="shared" ca="1" si="4"/>
        <v>1.1937594601131796</v>
      </c>
      <c r="Q70" s="1">
        <f t="shared" si="5"/>
        <v>21021.699999999997</v>
      </c>
    </row>
    <row r="71" spans="1:17" x14ac:dyDescent="0.2">
      <c r="A71" s="25" t="s">
        <v>175</v>
      </c>
      <c r="B71" s="27" t="s">
        <v>250</v>
      </c>
      <c r="C71" s="26">
        <v>36054.300000000003</v>
      </c>
      <c r="D71" s="3"/>
      <c r="E71">
        <f t="shared" si="0"/>
        <v>-1162.3727477289124</v>
      </c>
      <c r="F71">
        <f t="shared" si="1"/>
        <v>-1162.5</v>
      </c>
      <c r="G71">
        <f t="shared" si="7"/>
        <v>1.8008432652859483</v>
      </c>
      <c r="H71">
        <f t="shared" si="3"/>
        <v>1.8008432652859483</v>
      </c>
      <c r="O71">
        <f t="shared" ca="1" si="4"/>
        <v>1.1974622123683512</v>
      </c>
      <c r="Q71" s="1">
        <f t="shared" si="5"/>
        <v>21035.800000000003</v>
      </c>
    </row>
    <row r="72" spans="1:17" x14ac:dyDescent="0.2">
      <c r="A72" s="25" t="s">
        <v>175</v>
      </c>
      <c r="B72" s="27" t="s">
        <v>250</v>
      </c>
      <c r="C72" s="26">
        <v>36068.5</v>
      </c>
      <c r="D72" s="3"/>
      <c r="E72">
        <f t="shared" si="0"/>
        <v>-1161.3693387791839</v>
      </c>
      <c r="F72">
        <f t="shared" si="1"/>
        <v>-1161.5</v>
      </c>
      <c r="G72">
        <f t="shared" si="7"/>
        <v>1.8490858947334345</v>
      </c>
      <c r="H72">
        <f t="shared" si="3"/>
        <v>1.8490858947334345</v>
      </c>
      <c r="O72">
        <f t="shared" ca="1" si="4"/>
        <v>1.2011649646235227</v>
      </c>
      <c r="Q72" s="1">
        <f t="shared" si="5"/>
        <v>21050</v>
      </c>
    </row>
    <row r="73" spans="1:17" x14ac:dyDescent="0.2">
      <c r="A73" s="25" t="s">
        <v>175</v>
      </c>
      <c r="B73" s="27" t="s">
        <v>250</v>
      </c>
      <c r="C73" s="26">
        <v>36082.699999999997</v>
      </c>
      <c r="D73" s="3"/>
      <c r="E73">
        <f t="shared" si="0"/>
        <v>-1160.3659298294554</v>
      </c>
      <c r="F73">
        <f t="shared" si="1"/>
        <v>-1160.5</v>
      </c>
      <c r="G73">
        <f t="shared" si="7"/>
        <v>1.8973285241809208</v>
      </c>
      <c r="H73">
        <f t="shared" si="3"/>
        <v>1.8973285241809208</v>
      </c>
      <c r="O73">
        <f t="shared" ca="1" si="4"/>
        <v>1.2048677168786943</v>
      </c>
      <c r="Q73" s="1">
        <f t="shared" si="5"/>
        <v>21064.199999999997</v>
      </c>
    </row>
    <row r="74" spans="1:17" x14ac:dyDescent="0.2">
      <c r="A74" s="25" t="s">
        <v>175</v>
      </c>
      <c r="B74" s="27" t="s">
        <v>250</v>
      </c>
      <c r="C74" s="26">
        <v>36380.1</v>
      </c>
      <c r="D74" s="3"/>
      <c r="E74">
        <f t="shared" si="0"/>
        <v>-1139.3508719668268</v>
      </c>
      <c r="F74">
        <f t="shared" si="1"/>
        <v>-1139.5</v>
      </c>
      <c r="G74">
        <f t="shared" si="7"/>
        <v>2.1104237426116015</v>
      </c>
      <c r="H74">
        <f t="shared" si="3"/>
        <v>2.1104237426116015</v>
      </c>
      <c r="O74">
        <f t="shared" ca="1" si="4"/>
        <v>1.2826255142373011</v>
      </c>
      <c r="Q74" s="1">
        <f t="shared" si="5"/>
        <v>21361.599999999999</v>
      </c>
    </row>
    <row r="75" spans="1:17" x14ac:dyDescent="0.2">
      <c r="A75" s="25" t="s">
        <v>175</v>
      </c>
      <c r="B75" s="27" t="s">
        <v>250</v>
      </c>
      <c r="C75" s="26">
        <v>36408.300000000003</v>
      </c>
      <c r="D75" s="3"/>
      <c r="E75">
        <f t="shared" si="0"/>
        <v>-1137.3581865877879</v>
      </c>
      <c r="F75">
        <f t="shared" si="1"/>
        <v>-1137.5</v>
      </c>
      <c r="G75">
        <f t="shared" si="7"/>
        <v>2.0069090015167603</v>
      </c>
      <c r="H75">
        <f t="shared" si="3"/>
        <v>2.0069090015167603</v>
      </c>
      <c r="O75">
        <f t="shared" ca="1" si="4"/>
        <v>1.2900310187476451</v>
      </c>
      <c r="Q75" s="1">
        <f t="shared" si="5"/>
        <v>21389.800000000003</v>
      </c>
    </row>
    <row r="76" spans="1:17" x14ac:dyDescent="0.2">
      <c r="A76" s="25" t="s">
        <v>175</v>
      </c>
      <c r="B76" s="27" t="s">
        <v>250</v>
      </c>
      <c r="C76" s="26">
        <v>36422.5</v>
      </c>
      <c r="D76" s="3"/>
      <c r="E76">
        <f t="shared" si="0"/>
        <v>-1136.3547776380594</v>
      </c>
      <c r="F76">
        <f t="shared" si="1"/>
        <v>-1136.5</v>
      </c>
      <c r="G76">
        <f t="shared" si="7"/>
        <v>2.0551516309642466</v>
      </c>
      <c r="H76">
        <f t="shared" si="3"/>
        <v>2.0551516309642466</v>
      </c>
      <c r="O76">
        <f t="shared" ca="1" si="4"/>
        <v>1.2937337710028167</v>
      </c>
      <c r="Q76" s="1">
        <f t="shared" si="5"/>
        <v>21404</v>
      </c>
    </row>
    <row r="77" spans="1:17" x14ac:dyDescent="0.2">
      <c r="A77" s="25" t="s">
        <v>175</v>
      </c>
      <c r="B77" s="27" t="s">
        <v>250</v>
      </c>
      <c r="C77" s="26">
        <v>36748.1</v>
      </c>
      <c r="D77" s="3"/>
      <c r="E77">
        <f t="shared" si="0"/>
        <v>-1113.3470343963925</v>
      </c>
      <c r="F77">
        <f t="shared" si="1"/>
        <v>-1113.5</v>
      </c>
      <c r="G77">
        <f t="shared" si="7"/>
        <v>2.1647321082928102</v>
      </c>
      <c r="H77">
        <f t="shared" si="3"/>
        <v>2.1647321082928102</v>
      </c>
      <c r="O77">
        <f t="shared" ca="1" si="4"/>
        <v>1.3788970728717675</v>
      </c>
      <c r="Q77" s="1">
        <f t="shared" si="5"/>
        <v>21729.599999999999</v>
      </c>
    </row>
    <row r="78" spans="1:17" x14ac:dyDescent="0.2">
      <c r="A78" s="25" t="s">
        <v>238</v>
      </c>
      <c r="B78" s="27" t="s">
        <v>250</v>
      </c>
      <c r="C78" s="26">
        <v>40048.9</v>
      </c>
      <c r="D78" s="3"/>
      <c r="E78">
        <f t="shared" si="0"/>
        <v>-880.10391740593093</v>
      </c>
      <c r="F78">
        <f t="shared" si="1"/>
        <v>-880</v>
      </c>
      <c r="G78">
        <f t="shared" si="7"/>
        <v>-1.4706139153131517</v>
      </c>
      <c r="H78">
        <f t="shared" si="3"/>
        <v>-1.4706139153131517</v>
      </c>
      <c r="O78">
        <f t="shared" ca="1" si="4"/>
        <v>2.2434897244543741</v>
      </c>
      <c r="Q78" s="1">
        <f t="shared" si="5"/>
        <v>25030.400000000001</v>
      </c>
    </row>
    <row r="79" spans="1:17" x14ac:dyDescent="0.2">
      <c r="A79" s="25" t="s">
        <v>243</v>
      </c>
      <c r="B79" s="27" t="s">
        <v>250</v>
      </c>
      <c r="C79" s="26">
        <v>43363.23</v>
      </c>
      <c r="D79" s="3"/>
      <c r="E79">
        <f t="shared" si="0"/>
        <v>-645.90473540914331</v>
      </c>
      <c r="F79">
        <f t="shared" si="1"/>
        <v>-646</v>
      </c>
      <c r="G79">
        <f t="shared" si="7"/>
        <v>1.3481613758121966</v>
      </c>
      <c r="H79">
        <f t="shared" si="3"/>
        <v>1.3481613758121966</v>
      </c>
      <c r="O79">
        <f t="shared" ca="1" si="4"/>
        <v>3.1099337521645665</v>
      </c>
      <c r="Q79" s="1">
        <f t="shared" si="5"/>
        <v>28344.730000000003</v>
      </c>
    </row>
    <row r="80" spans="1:17" x14ac:dyDescent="0.2">
      <c r="A80" s="25" t="s">
        <v>243</v>
      </c>
      <c r="B80" s="27" t="s">
        <v>250</v>
      </c>
      <c r="C80" s="26">
        <v>43646.675000000003</v>
      </c>
      <c r="D80" s="3"/>
      <c r="E80">
        <f t="shared" si="0"/>
        <v>-625.87577415873091</v>
      </c>
      <c r="F80">
        <f t="shared" si="1"/>
        <v>-626</v>
      </c>
      <c r="G80">
        <f t="shared" si="7"/>
        <v>1.7580139647907345</v>
      </c>
      <c r="H80">
        <f t="shared" si="3"/>
        <v>1.7580139647907345</v>
      </c>
      <c r="O80">
        <f t="shared" ca="1" si="4"/>
        <v>3.1839887972680017</v>
      </c>
      <c r="Q80" s="1">
        <f t="shared" si="5"/>
        <v>28628.175000000003</v>
      </c>
    </row>
    <row r="81" spans="2:4" x14ac:dyDescent="0.2">
      <c r="B81" s="2"/>
      <c r="C81" s="3"/>
      <c r="D81" s="3"/>
    </row>
    <row r="82" spans="2:4" x14ac:dyDescent="0.2">
      <c r="B82" s="2"/>
      <c r="C82" s="3"/>
      <c r="D82" s="3"/>
    </row>
    <row r="83" spans="2:4" x14ac:dyDescent="0.2">
      <c r="B83" s="2"/>
      <c r="C83" s="3"/>
      <c r="D83" s="3"/>
    </row>
    <row r="84" spans="2:4" x14ac:dyDescent="0.2">
      <c r="B84" s="2"/>
      <c r="C84" s="3"/>
      <c r="D84" s="3"/>
    </row>
    <row r="85" spans="2:4" x14ac:dyDescent="0.2">
      <c r="B85" s="2"/>
      <c r="C85" s="3"/>
      <c r="D85" s="3"/>
    </row>
    <row r="86" spans="2:4" x14ac:dyDescent="0.2">
      <c r="B86" s="2"/>
      <c r="C86" s="3"/>
      <c r="D86" s="3"/>
    </row>
    <row r="87" spans="2:4" x14ac:dyDescent="0.2">
      <c r="B87" s="2"/>
      <c r="C87" s="3"/>
      <c r="D87" s="3"/>
    </row>
    <row r="88" spans="2:4" x14ac:dyDescent="0.2">
      <c r="B88" s="2"/>
      <c r="C88" s="3"/>
      <c r="D88" s="3"/>
    </row>
    <row r="89" spans="2:4" x14ac:dyDescent="0.2">
      <c r="B89" s="2"/>
      <c r="C89" s="3"/>
      <c r="D89" s="3"/>
    </row>
    <row r="90" spans="2:4" x14ac:dyDescent="0.2">
      <c r="B90" s="2"/>
      <c r="C90" s="3"/>
      <c r="D90" s="3"/>
    </row>
    <row r="91" spans="2:4" x14ac:dyDescent="0.2">
      <c r="B91" s="2"/>
      <c r="C91" s="3"/>
      <c r="D91" s="3"/>
    </row>
    <row r="92" spans="2:4" x14ac:dyDescent="0.2">
      <c r="B92" s="2"/>
      <c r="C92" s="3"/>
      <c r="D92" s="3"/>
    </row>
    <row r="93" spans="2:4" x14ac:dyDescent="0.2">
      <c r="B93" s="2"/>
      <c r="C93" s="3"/>
      <c r="D93" s="3"/>
    </row>
    <row r="94" spans="2:4" x14ac:dyDescent="0.2">
      <c r="B94" s="2"/>
      <c r="C94" s="3"/>
      <c r="D94" s="3"/>
    </row>
    <row r="95" spans="2:4" x14ac:dyDescent="0.2">
      <c r="B95" s="2"/>
      <c r="C95" s="3"/>
      <c r="D95" s="3"/>
    </row>
    <row r="96" spans="2:4" x14ac:dyDescent="0.2">
      <c r="B96" s="2"/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5"/>
  <sheetViews>
    <sheetView topLeftCell="A20" workbookViewId="0">
      <selection activeCell="A11" sqref="A11:C69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8" t="s">
        <v>41</v>
      </c>
      <c r="I1" s="9" t="s">
        <v>42</v>
      </c>
      <c r="J1" s="10" t="s">
        <v>40</v>
      </c>
    </row>
    <row r="2" spans="1:16" x14ac:dyDescent="0.2">
      <c r="I2" s="11" t="s">
        <v>43</v>
      </c>
      <c r="J2" s="12" t="s">
        <v>39</v>
      </c>
    </row>
    <row r="3" spans="1:16" x14ac:dyDescent="0.2">
      <c r="A3" s="13" t="s">
        <v>44</v>
      </c>
      <c r="I3" s="11" t="s">
        <v>45</v>
      </c>
      <c r="J3" s="12" t="s">
        <v>37</v>
      </c>
    </row>
    <row r="4" spans="1:16" x14ac:dyDescent="0.2">
      <c r="I4" s="11" t="s">
        <v>46</v>
      </c>
      <c r="J4" s="12" t="s">
        <v>37</v>
      </c>
    </row>
    <row r="5" spans="1:16" ht="13.5" thickBot="1" x14ac:dyDescent="0.25">
      <c r="I5" s="14" t="s">
        <v>47</v>
      </c>
      <c r="J5" s="15" t="s">
        <v>38</v>
      </c>
    </row>
    <row r="10" spans="1:16" ht="13.5" thickBot="1" x14ac:dyDescent="0.25"/>
    <row r="11" spans="1:16" ht="12.75" customHeight="1" thickBot="1" x14ac:dyDescent="0.25">
      <c r="A11" s="3" t="str">
        <f t="shared" ref="A11:A42" si="0">P11</f>
        <v> AAAN 4.3.12 </v>
      </c>
      <c r="B11" s="2" t="str">
        <f t="shared" ref="B11:B42" si="1">IF(H11=INT(H11),"I","II")</f>
        <v>I</v>
      </c>
      <c r="C11" s="3">
        <f t="shared" ref="C11:C42" si="2">1*G11</f>
        <v>19223.3</v>
      </c>
      <c r="D11" s="4" t="str">
        <f t="shared" ref="D11:D42" si="3">VLOOKUP(F11,I$1:J$5,2,FALSE)</f>
        <v>vis</v>
      </c>
      <c r="E11" s="16">
        <f>VLOOKUP(C11,Active!C$21:E$973,3,FALSE)</f>
        <v>-2351.6950035658178</v>
      </c>
      <c r="F11" s="2" t="s">
        <v>47</v>
      </c>
      <c r="G11" s="4" t="str">
        <f t="shared" ref="G11:G42" si="4">MID(I11,3,LEN(I11)-3)</f>
        <v>19223.30</v>
      </c>
      <c r="H11" s="3">
        <f t="shared" ref="H11:H42" si="5">1*K11</f>
        <v>-523</v>
      </c>
      <c r="I11" s="17" t="s">
        <v>49</v>
      </c>
      <c r="J11" s="18" t="s">
        <v>50</v>
      </c>
      <c r="K11" s="17">
        <v>-523</v>
      </c>
      <c r="L11" s="17" t="s">
        <v>51</v>
      </c>
      <c r="M11" s="18" t="s">
        <v>52</v>
      </c>
      <c r="N11" s="18"/>
      <c r="O11" s="19" t="s">
        <v>53</v>
      </c>
      <c r="P11" s="19" t="s">
        <v>54</v>
      </c>
    </row>
    <row r="12" spans="1:16" ht="12.75" customHeight="1" thickBot="1" x14ac:dyDescent="0.25">
      <c r="A12" s="3" t="str">
        <f t="shared" si="0"/>
        <v> AAAN 4.3.12 </v>
      </c>
      <c r="B12" s="2" t="str">
        <f t="shared" si="1"/>
        <v>I</v>
      </c>
      <c r="C12" s="3">
        <f t="shared" si="2"/>
        <v>19237.25</v>
      </c>
      <c r="D12" s="4" t="str">
        <f t="shared" si="3"/>
        <v>vis</v>
      </c>
      <c r="E12" s="16">
        <f>VLOOKUP(C12,Active!C$21:E$973,3,FALSE)</f>
        <v>-2350.7092602666121</v>
      </c>
      <c r="F12" s="2" t="s">
        <v>47</v>
      </c>
      <c r="G12" s="4" t="str">
        <f t="shared" si="4"/>
        <v>19237.25</v>
      </c>
      <c r="H12" s="3">
        <f t="shared" si="5"/>
        <v>-522</v>
      </c>
      <c r="I12" s="17" t="s">
        <v>55</v>
      </c>
      <c r="J12" s="18" t="s">
        <v>56</v>
      </c>
      <c r="K12" s="17">
        <v>-522</v>
      </c>
      <c r="L12" s="17" t="s">
        <v>57</v>
      </c>
      <c r="M12" s="18" t="s">
        <v>52</v>
      </c>
      <c r="N12" s="18"/>
      <c r="O12" s="19" t="s">
        <v>53</v>
      </c>
      <c r="P12" s="19" t="s">
        <v>54</v>
      </c>
    </row>
    <row r="13" spans="1:16" ht="12.75" customHeight="1" thickBot="1" x14ac:dyDescent="0.25">
      <c r="A13" s="3" t="str">
        <f t="shared" si="0"/>
        <v> AAAN 4.3.12 </v>
      </c>
      <c r="B13" s="2" t="str">
        <f t="shared" si="1"/>
        <v>I</v>
      </c>
      <c r="C13" s="3">
        <f t="shared" si="2"/>
        <v>19280</v>
      </c>
      <c r="D13" s="4" t="str">
        <f t="shared" si="3"/>
        <v>vis</v>
      </c>
      <c r="E13" s="16">
        <f>VLOOKUP(C13,Active!C$21:E$973,3,FALSE)</f>
        <v>-2347.6884340271122</v>
      </c>
      <c r="F13" s="2" t="s">
        <v>47</v>
      </c>
      <c r="G13" s="4" t="str">
        <f t="shared" si="4"/>
        <v>19280.00</v>
      </c>
      <c r="H13" s="3">
        <f t="shared" si="5"/>
        <v>-519</v>
      </c>
      <c r="I13" s="17" t="s">
        <v>58</v>
      </c>
      <c r="J13" s="18" t="s">
        <v>59</v>
      </c>
      <c r="K13" s="17">
        <v>-519</v>
      </c>
      <c r="L13" s="17" t="s">
        <v>60</v>
      </c>
      <c r="M13" s="18" t="s">
        <v>52</v>
      </c>
      <c r="N13" s="18"/>
      <c r="O13" s="19" t="s">
        <v>53</v>
      </c>
      <c r="P13" s="19" t="s">
        <v>54</v>
      </c>
    </row>
    <row r="14" spans="1:16" ht="12.75" customHeight="1" thickBot="1" x14ac:dyDescent="0.25">
      <c r="A14" s="3" t="str">
        <f t="shared" si="0"/>
        <v> AAAN 4.3.12 </v>
      </c>
      <c r="B14" s="2" t="str">
        <f t="shared" si="1"/>
        <v>I</v>
      </c>
      <c r="C14" s="3">
        <f t="shared" si="2"/>
        <v>19322.29</v>
      </c>
      <c r="D14" s="4" t="str">
        <f t="shared" si="3"/>
        <v>vis</v>
      </c>
      <c r="E14" s="16">
        <f>VLOOKUP(C14,Active!C$21:E$973,3,FALSE)</f>
        <v>-2344.700112584575</v>
      </c>
      <c r="F14" s="2" t="s">
        <v>47</v>
      </c>
      <c r="G14" s="4" t="str">
        <f t="shared" si="4"/>
        <v>19322.29</v>
      </c>
      <c r="H14" s="3">
        <f t="shared" si="5"/>
        <v>-516</v>
      </c>
      <c r="I14" s="17" t="s">
        <v>61</v>
      </c>
      <c r="J14" s="18" t="s">
        <v>62</v>
      </c>
      <c r="K14" s="17">
        <v>-516</v>
      </c>
      <c r="L14" s="17" t="s">
        <v>63</v>
      </c>
      <c r="M14" s="18" t="s">
        <v>52</v>
      </c>
      <c r="N14" s="18"/>
      <c r="O14" s="19" t="s">
        <v>53</v>
      </c>
      <c r="P14" s="19" t="s">
        <v>54</v>
      </c>
    </row>
    <row r="15" spans="1:16" ht="12.75" customHeight="1" thickBot="1" x14ac:dyDescent="0.25">
      <c r="A15" s="3" t="str">
        <f t="shared" si="0"/>
        <v> AAAN 4.3.12 </v>
      </c>
      <c r="B15" s="2" t="str">
        <f t="shared" si="1"/>
        <v>I</v>
      </c>
      <c r="C15" s="3">
        <f t="shared" si="2"/>
        <v>19336.28</v>
      </c>
      <c r="D15" s="4" t="str">
        <f t="shared" si="3"/>
        <v>vis</v>
      </c>
      <c r="E15" s="16">
        <f>VLOOKUP(C15,Active!C$21:E$973,3,FALSE)</f>
        <v>-2343.711542781286</v>
      </c>
      <c r="F15" s="2" t="s">
        <v>47</v>
      </c>
      <c r="G15" s="4" t="str">
        <f t="shared" si="4"/>
        <v>19336.28</v>
      </c>
      <c r="H15" s="3">
        <f t="shared" si="5"/>
        <v>-515</v>
      </c>
      <c r="I15" s="17" t="s">
        <v>64</v>
      </c>
      <c r="J15" s="18" t="s">
        <v>65</v>
      </c>
      <c r="K15" s="17">
        <v>-515</v>
      </c>
      <c r="L15" s="17" t="s">
        <v>66</v>
      </c>
      <c r="M15" s="18" t="s">
        <v>52</v>
      </c>
      <c r="N15" s="18"/>
      <c r="O15" s="19" t="s">
        <v>53</v>
      </c>
      <c r="P15" s="19" t="s">
        <v>54</v>
      </c>
    </row>
    <row r="16" spans="1:16" ht="12.75" customHeight="1" thickBot="1" x14ac:dyDescent="0.25">
      <c r="A16" s="3" t="str">
        <f t="shared" si="0"/>
        <v> AAAN 4.3.12 </v>
      </c>
      <c r="B16" s="2" t="str">
        <f t="shared" si="1"/>
        <v>I</v>
      </c>
      <c r="C16" s="3">
        <f t="shared" si="2"/>
        <v>19690.05</v>
      </c>
      <c r="D16" s="4" t="str">
        <f t="shared" si="3"/>
        <v>vis</v>
      </c>
      <c r="E16" s="16">
        <f>VLOOKUP(C16,Active!C$21:E$973,3,FALSE)</f>
        <v>-2318.7132340386433</v>
      </c>
      <c r="F16" s="2" t="s">
        <v>47</v>
      </c>
      <c r="G16" s="4" t="str">
        <f t="shared" si="4"/>
        <v>19690.05</v>
      </c>
      <c r="H16" s="3">
        <f t="shared" si="5"/>
        <v>-490</v>
      </c>
      <c r="I16" s="17" t="s">
        <v>67</v>
      </c>
      <c r="J16" s="18" t="s">
        <v>68</v>
      </c>
      <c r="K16" s="17">
        <v>-490</v>
      </c>
      <c r="L16" s="17" t="s">
        <v>69</v>
      </c>
      <c r="M16" s="18" t="s">
        <v>52</v>
      </c>
      <c r="N16" s="18"/>
      <c r="O16" s="19" t="s">
        <v>53</v>
      </c>
      <c r="P16" s="19" t="s">
        <v>54</v>
      </c>
    </row>
    <row r="17" spans="1:16" ht="12.75" customHeight="1" thickBot="1" x14ac:dyDescent="0.25">
      <c r="A17" s="3" t="str">
        <f t="shared" si="0"/>
        <v> AAAN 4.3.12 </v>
      </c>
      <c r="B17" s="2" t="str">
        <f t="shared" si="1"/>
        <v>I</v>
      </c>
      <c r="C17" s="3">
        <f t="shared" si="2"/>
        <v>19718.78</v>
      </c>
      <c r="D17" s="4" t="str">
        <f t="shared" si="3"/>
        <v>vis</v>
      </c>
      <c r="E17" s="16">
        <f>VLOOKUP(C17,Active!C$21:E$973,3,FALSE)</f>
        <v>-2316.6830974804948</v>
      </c>
      <c r="F17" s="2" t="s">
        <v>47</v>
      </c>
      <c r="G17" s="4" t="str">
        <f t="shared" si="4"/>
        <v>19718.78</v>
      </c>
      <c r="H17" s="3">
        <f t="shared" si="5"/>
        <v>-488</v>
      </c>
      <c r="I17" s="17" t="s">
        <v>70</v>
      </c>
      <c r="J17" s="18" t="s">
        <v>71</v>
      </c>
      <c r="K17" s="17">
        <v>-488</v>
      </c>
      <c r="L17" s="17" t="s">
        <v>72</v>
      </c>
      <c r="M17" s="18" t="s">
        <v>52</v>
      </c>
      <c r="N17" s="18"/>
      <c r="O17" s="19" t="s">
        <v>53</v>
      </c>
      <c r="P17" s="19" t="s">
        <v>54</v>
      </c>
    </row>
    <row r="18" spans="1:16" ht="12.75" customHeight="1" thickBot="1" x14ac:dyDescent="0.25">
      <c r="A18" s="3" t="str">
        <f t="shared" si="0"/>
        <v> AAAN 4.3.12 </v>
      </c>
      <c r="B18" s="2" t="str">
        <f t="shared" si="1"/>
        <v>I</v>
      </c>
      <c r="C18" s="3">
        <f t="shared" si="2"/>
        <v>20001.45</v>
      </c>
      <c r="D18" s="4" t="str">
        <f t="shared" si="3"/>
        <v>vis</v>
      </c>
      <c r="E18" s="16">
        <f>VLOOKUP(C18,Active!C$21:E$973,3,FALSE)</f>
        <v>-2296.7088997467044</v>
      </c>
      <c r="F18" s="2" t="s">
        <v>47</v>
      </c>
      <c r="G18" s="4" t="str">
        <f t="shared" si="4"/>
        <v>20001.45</v>
      </c>
      <c r="H18" s="3">
        <f t="shared" si="5"/>
        <v>-468</v>
      </c>
      <c r="I18" s="17" t="s">
        <v>73</v>
      </c>
      <c r="J18" s="18" t="s">
        <v>74</v>
      </c>
      <c r="K18" s="17">
        <v>-468</v>
      </c>
      <c r="L18" s="17" t="s">
        <v>75</v>
      </c>
      <c r="M18" s="18" t="s">
        <v>52</v>
      </c>
      <c r="N18" s="18"/>
      <c r="O18" s="19" t="s">
        <v>53</v>
      </c>
      <c r="P18" s="19" t="s">
        <v>54</v>
      </c>
    </row>
    <row r="19" spans="1:16" ht="12.75" customHeight="1" thickBot="1" x14ac:dyDescent="0.25">
      <c r="A19" s="3" t="str">
        <f t="shared" si="0"/>
        <v> AAAN 4.3.12 </v>
      </c>
      <c r="B19" s="2" t="str">
        <f t="shared" si="1"/>
        <v>I</v>
      </c>
      <c r="C19" s="3">
        <f t="shared" si="2"/>
        <v>20043.990000000002</v>
      </c>
      <c r="D19" s="4" t="str">
        <f t="shared" si="3"/>
        <v>vis</v>
      </c>
      <c r="E19" s="16">
        <f>VLOOKUP(C19,Active!C$21:E$973,3,FALSE)</f>
        <v>-2293.702912653644</v>
      </c>
      <c r="F19" s="2" t="s">
        <v>47</v>
      </c>
      <c r="G19" s="4" t="str">
        <f t="shared" si="4"/>
        <v>20043.99</v>
      </c>
      <c r="H19" s="3">
        <f t="shared" si="5"/>
        <v>-465</v>
      </c>
      <c r="I19" s="17" t="s">
        <v>76</v>
      </c>
      <c r="J19" s="18" t="s">
        <v>77</v>
      </c>
      <c r="K19" s="17">
        <v>-465</v>
      </c>
      <c r="L19" s="17" t="s">
        <v>78</v>
      </c>
      <c r="M19" s="18" t="s">
        <v>52</v>
      </c>
      <c r="N19" s="18"/>
      <c r="O19" s="19" t="s">
        <v>53</v>
      </c>
      <c r="P19" s="19" t="s">
        <v>54</v>
      </c>
    </row>
    <row r="20" spans="1:16" ht="12.75" customHeight="1" thickBot="1" x14ac:dyDescent="0.25">
      <c r="A20" s="3" t="str">
        <f t="shared" si="0"/>
        <v> AAAN 4.3.12 </v>
      </c>
      <c r="B20" s="2" t="str">
        <f t="shared" si="1"/>
        <v>I</v>
      </c>
      <c r="C20" s="3">
        <f t="shared" si="2"/>
        <v>20058.259999999998</v>
      </c>
      <c r="D20" s="4" t="str">
        <f t="shared" si="3"/>
        <v>vis</v>
      </c>
      <c r="E20" s="16">
        <f>VLOOKUP(C20,Active!C$21:E$973,3,FALSE)</f>
        <v>-2292.694557321769</v>
      </c>
      <c r="F20" s="2" t="s">
        <v>47</v>
      </c>
      <c r="G20" s="4" t="str">
        <f t="shared" si="4"/>
        <v>20058.26</v>
      </c>
      <c r="H20" s="3">
        <f t="shared" si="5"/>
        <v>-464</v>
      </c>
      <c r="I20" s="17" t="s">
        <v>79</v>
      </c>
      <c r="J20" s="18" t="s">
        <v>80</v>
      </c>
      <c r="K20" s="17">
        <v>-464</v>
      </c>
      <c r="L20" s="17" t="s">
        <v>81</v>
      </c>
      <c r="M20" s="18" t="s">
        <v>52</v>
      </c>
      <c r="N20" s="18"/>
      <c r="O20" s="19" t="s">
        <v>53</v>
      </c>
      <c r="P20" s="19" t="s">
        <v>54</v>
      </c>
    </row>
    <row r="21" spans="1:16" ht="12.75" customHeight="1" thickBot="1" x14ac:dyDescent="0.25">
      <c r="A21" s="3" t="str">
        <f t="shared" si="0"/>
        <v> AAAN 4.3.12 </v>
      </c>
      <c r="B21" s="2" t="str">
        <f t="shared" si="1"/>
        <v>I</v>
      </c>
      <c r="C21" s="3">
        <f t="shared" si="2"/>
        <v>20072.349999999999</v>
      </c>
      <c r="D21" s="4" t="str">
        <f t="shared" si="3"/>
        <v>vis</v>
      </c>
      <c r="E21" s="16">
        <f>VLOOKUP(C21,Active!C$21:E$973,3,FALSE)</f>
        <v>-2291.6989212582707</v>
      </c>
      <c r="F21" s="2" t="s">
        <v>47</v>
      </c>
      <c r="G21" s="4" t="str">
        <f t="shared" si="4"/>
        <v>20072.35</v>
      </c>
      <c r="H21" s="3">
        <f t="shared" si="5"/>
        <v>-463</v>
      </c>
      <c r="I21" s="17" t="s">
        <v>82</v>
      </c>
      <c r="J21" s="18" t="s">
        <v>83</v>
      </c>
      <c r="K21" s="17">
        <v>-463</v>
      </c>
      <c r="L21" s="17" t="s">
        <v>84</v>
      </c>
      <c r="M21" s="18" t="s">
        <v>52</v>
      </c>
      <c r="N21" s="18"/>
      <c r="O21" s="19" t="s">
        <v>53</v>
      </c>
      <c r="P21" s="19" t="s">
        <v>54</v>
      </c>
    </row>
    <row r="22" spans="1:16" ht="12.75" customHeight="1" thickBot="1" x14ac:dyDescent="0.25">
      <c r="A22" s="3" t="str">
        <f t="shared" si="0"/>
        <v> IODE 4.3.6 </v>
      </c>
      <c r="B22" s="2" t="str">
        <f t="shared" si="1"/>
        <v>I</v>
      </c>
      <c r="C22" s="3">
        <f t="shared" si="2"/>
        <v>25082.806</v>
      </c>
      <c r="D22" s="4" t="str">
        <f t="shared" si="3"/>
        <v>vis</v>
      </c>
      <c r="E22" s="16">
        <f>VLOOKUP(C22,Active!C$21:E$973,3,FALSE)</f>
        <v>-1937.6470626229216</v>
      </c>
      <c r="F22" s="2" t="s">
        <v>47</v>
      </c>
      <c r="G22" s="4" t="str">
        <f t="shared" si="4"/>
        <v>25082.806</v>
      </c>
      <c r="H22" s="3">
        <f t="shared" si="5"/>
        <v>-109</v>
      </c>
      <c r="I22" s="17" t="s">
        <v>85</v>
      </c>
      <c r="J22" s="18" t="s">
        <v>86</v>
      </c>
      <c r="K22" s="17">
        <v>-109</v>
      </c>
      <c r="L22" s="17" t="s">
        <v>87</v>
      </c>
      <c r="M22" s="18" t="s">
        <v>52</v>
      </c>
      <c r="N22" s="18"/>
      <c r="O22" s="19" t="s">
        <v>88</v>
      </c>
      <c r="P22" s="19" t="s">
        <v>89</v>
      </c>
    </row>
    <row r="23" spans="1:16" ht="12.75" customHeight="1" thickBot="1" x14ac:dyDescent="0.25">
      <c r="A23" s="3" t="str">
        <f t="shared" si="0"/>
        <v> PZ 10.48 </v>
      </c>
      <c r="B23" s="2" t="str">
        <f t="shared" si="1"/>
        <v>I</v>
      </c>
      <c r="C23" s="3">
        <f t="shared" si="2"/>
        <v>25422.3</v>
      </c>
      <c r="D23" s="4" t="str">
        <f t="shared" si="3"/>
        <v>vis</v>
      </c>
      <c r="E23" s="16">
        <f>VLOOKUP(C23,Active!C$21:E$973,3,FALSE)</f>
        <v>-1913.6575331877666</v>
      </c>
      <c r="F23" s="2" t="s">
        <v>47</v>
      </c>
      <c r="G23" s="4" t="str">
        <f t="shared" si="4"/>
        <v>25422.3</v>
      </c>
      <c r="H23" s="3">
        <f t="shared" si="5"/>
        <v>-85</v>
      </c>
      <c r="I23" s="17" t="s">
        <v>90</v>
      </c>
      <c r="J23" s="18" t="s">
        <v>91</v>
      </c>
      <c r="K23" s="17">
        <v>-85</v>
      </c>
      <c r="L23" s="17" t="s">
        <v>92</v>
      </c>
      <c r="M23" s="18" t="s">
        <v>52</v>
      </c>
      <c r="N23" s="18"/>
      <c r="O23" s="19" t="s">
        <v>93</v>
      </c>
      <c r="P23" s="19" t="s">
        <v>94</v>
      </c>
    </row>
    <row r="24" spans="1:16" ht="12.75" customHeight="1" thickBot="1" x14ac:dyDescent="0.25">
      <c r="A24" s="3" t="str">
        <f t="shared" si="0"/>
        <v> PZ 10.48 </v>
      </c>
      <c r="B24" s="2" t="str">
        <f t="shared" si="1"/>
        <v>I</v>
      </c>
      <c r="C24" s="3">
        <f t="shared" si="2"/>
        <v>25436.799999999999</v>
      </c>
      <c r="D24" s="4" t="str">
        <f t="shared" si="3"/>
        <v>vis</v>
      </c>
      <c r="E24" s="16">
        <f>VLOOKUP(C24,Active!C$21:E$973,3,FALSE)</f>
        <v>-1912.6329254574098</v>
      </c>
      <c r="F24" s="2" t="s">
        <v>47</v>
      </c>
      <c r="G24" s="4" t="str">
        <f t="shared" si="4"/>
        <v>25436.8</v>
      </c>
      <c r="H24" s="3">
        <f t="shared" si="5"/>
        <v>-84</v>
      </c>
      <c r="I24" s="17" t="s">
        <v>95</v>
      </c>
      <c r="J24" s="18" t="s">
        <v>96</v>
      </c>
      <c r="K24" s="17">
        <v>-84</v>
      </c>
      <c r="L24" s="17" t="s">
        <v>97</v>
      </c>
      <c r="M24" s="18" t="s">
        <v>52</v>
      </c>
      <c r="N24" s="18"/>
      <c r="O24" s="19" t="s">
        <v>93</v>
      </c>
      <c r="P24" s="19" t="s">
        <v>94</v>
      </c>
    </row>
    <row r="25" spans="1:16" ht="12.75" customHeight="1" thickBot="1" x14ac:dyDescent="0.25">
      <c r="A25" s="3" t="str">
        <f t="shared" si="0"/>
        <v> PZ 10.48 </v>
      </c>
      <c r="B25" s="2" t="str">
        <f t="shared" si="1"/>
        <v>I</v>
      </c>
      <c r="C25" s="3">
        <f t="shared" si="2"/>
        <v>25464.1</v>
      </c>
      <c r="D25" s="4" t="str">
        <f t="shared" si="3"/>
        <v>vis</v>
      </c>
      <c r="E25" s="16">
        <f>VLOOKUP(C25,Active!C$21:E$973,3,FALSE)</f>
        <v>-1910.7038364202554</v>
      </c>
      <c r="F25" s="2" t="s">
        <v>47</v>
      </c>
      <c r="G25" s="4" t="str">
        <f t="shared" si="4"/>
        <v>25464.1</v>
      </c>
      <c r="H25" s="3">
        <f t="shared" si="5"/>
        <v>-82</v>
      </c>
      <c r="I25" s="17" t="s">
        <v>98</v>
      </c>
      <c r="J25" s="18" t="s">
        <v>99</v>
      </c>
      <c r="K25" s="17">
        <v>-82</v>
      </c>
      <c r="L25" s="17" t="s">
        <v>100</v>
      </c>
      <c r="M25" s="18" t="s">
        <v>52</v>
      </c>
      <c r="N25" s="18"/>
      <c r="O25" s="19" t="s">
        <v>93</v>
      </c>
      <c r="P25" s="19" t="s">
        <v>94</v>
      </c>
    </row>
    <row r="26" spans="1:16" ht="12.75" customHeight="1" thickBot="1" x14ac:dyDescent="0.25">
      <c r="A26" s="3" t="str">
        <f t="shared" si="0"/>
        <v> AJ 66.351 </v>
      </c>
      <c r="B26" s="2" t="str">
        <f t="shared" si="1"/>
        <v>I</v>
      </c>
      <c r="C26" s="3">
        <f t="shared" si="2"/>
        <v>25464.82</v>
      </c>
      <c r="D26" s="4" t="str">
        <f t="shared" si="3"/>
        <v>vis</v>
      </c>
      <c r="E26" s="16">
        <f>VLOOKUP(C26,Active!C$21:E$973,3,FALSE)</f>
        <v>-1910.652959346748</v>
      </c>
      <c r="F26" s="2" t="s">
        <v>47</v>
      </c>
      <c r="G26" s="4" t="str">
        <f t="shared" si="4"/>
        <v>25464.82</v>
      </c>
      <c r="H26" s="3">
        <f t="shared" si="5"/>
        <v>-82</v>
      </c>
      <c r="I26" s="17" t="s">
        <v>101</v>
      </c>
      <c r="J26" s="18" t="s">
        <v>102</v>
      </c>
      <c r="K26" s="17">
        <v>-82</v>
      </c>
      <c r="L26" s="17" t="s">
        <v>103</v>
      </c>
      <c r="M26" s="18" t="s">
        <v>52</v>
      </c>
      <c r="N26" s="18"/>
      <c r="O26" s="19" t="s">
        <v>104</v>
      </c>
      <c r="P26" s="19" t="s">
        <v>105</v>
      </c>
    </row>
    <row r="27" spans="1:16" ht="12.75" customHeight="1" thickBot="1" x14ac:dyDescent="0.25">
      <c r="A27" s="3" t="str">
        <f t="shared" si="0"/>
        <v> AJ 66.351 </v>
      </c>
      <c r="B27" s="2" t="str">
        <f t="shared" si="1"/>
        <v>I</v>
      </c>
      <c r="C27" s="3">
        <f t="shared" si="2"/>
        <v>25804.39</v>
      </c>
      <c r="D27" s="4" t="str">
        <f t="shared" si="3"/>
        <v>vis</v>
      </c>
      <c r="E27" s="16">
        <f>VLOOKUP(C27,Active!C$21:E$973,3,FALSE)</f>
        <v>-1886.6580595538339</v>
      </c>
      <c r="F27" s="2" t="s">
        <v>47</v>
      </c>
      <c r="G27" s="4" t="str">
        <f t="shared" si="4"/>
        <v>25804.39</v>
      </c>
      <c r="H27" s="3">
        <f t="shared" si="5"/>
        <v>-58</v>
      </c>
      <c r="I27" s="17" t="s">
        <v>106</v>
      </c>
      <c r="J27" s="18" t="s">
        <v>107</v>
      </c>
      <c r="K27" s="17">
        <v>-58</v>
      </c>
      <c r="L27" s="17" t="s">
        <v>108</v>
      </c>
      <c r="M27" s="18" t="s">
        <v>52</v>
      </c>
      <c r="N27" s="18"/>
      <c r="O27" s="19" t="s">
        <v>104</v>
      </c>
      <c r="P27" s="19" t="s">
        <v>105</v>
      </c>
    </row>
    <row r="28" spans="1:16" ht="12.75" customHeight="1" thickBot="1" x14ac:dyDescent="0.25">
      <c r="A28" s="3" t="str">
        <f t="shared" si="0"/>
        <v> PZ 10.48 </v>
      </c>
      <c r="B28" s="2" t="str">
        <f t="shared" si="1"/>
        <v>I</v>
      </c>
      <c r="C28" s="3">
        <f t="shared" si="2"/>
        <v>25847</v>
      </c>
      <c r="D28" s="4" t="str">
        <f t="shared" si="3"/>
        <v>vis</v>
      </c>
      <c r="E28" s="16">
        <f>VLOOKUP(C28,Active!C$21:E$973,3,FALSE)</f>
        <v>-1883.6471260786268</v>
      </c>
      <c r="F28" s="2" t="s">
        <v>47</v>
      </c>
      <c r="G28" s="4" t="str">
        <f t="shared" si="4"/>
        <v>25847.0</v>
      </c>
      <c r="H28" s="3">
        <f t="shared" si="5"/>
        <v>-55</v>
      </c>
      <c r="I28" s="17" t="s">
        <v>109</v>
      </c>
      <c r="J28" s="18" t="s">
        <v>110</v>
      </c>
      <c r="K28" s="17">
        <v>-55</v>
      </c>
      <c r="L28" s="17" t="s">
        <v>111</v>
      </c>
      <c r="M28" s="18" t="s">
        <v>52</v>
      </c>
      <c r="N28" s="18"/>
      <c r="O28" s="19" t="s">
        <v>93</v>
      </c>
      <c r="P28" s="19" t="s">
        <v>94</v>
      </c>
    </row>
    <row r="29" spans="1:16" ht="12.75" customHeight="1" thickBot="1" x14ac:dyDescent="0.25">
      <c r="A29" s="3" t="str">
        <f t="shared" si="0"/>
        <v> PZ 10.48 </v>
      </c>
      <c r="B29" s="2" t="str">
        <f t="shared" si="1"/>
        <v>I</v>
      </c>
      <c r="C29" s="3">
        <f t="shared" si="2"/>
        <v>25861.200000000001</v>
      </c>
      <c r="D29" s="4" t="str">
        <f t="shared" si="3"/>
        <v>vis</v>
      </c>
      <c r="E29" s="16">
        <f>VLOOKUP(C29,Active!C$21:E$973,3,FALSE)</f>
        <v>-1882.6437171288981</v>
      </c>
      <c r="F29" s="2" t="s">
        <v>47</v>
      </c>
      <c r="G29" s="4" t="str">
        <f t="shared" si="4"/>
        <v>25861.2</v>
      </c>
      <c r="H29" s="3">
        <f t="shared" si="5"/>
        <v>-54</v>
      </c>
      <c r="I29" s="17" t="s">
        <v>112</v>
      </c>
      <c r="J29" s="18" t="s">
        <v>113</v>
      </c>
      <c r="K29" s="17">
        <v>-54</v>
      </c>
      <c r="L29" s="17" t="s">
        <v>114</v>
      </c>
      <c r="M29" s="18" t="s">
        <v>52</v>
      </c>
      <c r="N29" s="18"/>
      <c r="O29" s="19" t="s">
        <v>93</v>
      </c>
      <c r="P29" s="19" t="s">
        <v>94</v>
      </c>
    </row>
    <row r="30" spans="1:16" ht="12.75" customHeight="1" thickBot="1" x14ac:dyDescent="0.25">
      <c r="A30" s="3" t="str">
        <f t="shared" si="0"/>
        <v> AJ 66.351 </v>
      </c>
      <c r="B30" s="2" t="str">
        <f t="shared" si="1"/>
        <v>I</v>
      </c>
      <c r="C30" s="3">
        <f t="shared" si="2"/>
        <v>26172.49</v>
      </c>
      <c r="D30" s="4" t="str">
        <f t="shared" si="3"/>
        <v>vis</v>
      </c>
      <c r="E30" s="16">
        <f>VLOOKUP(C30,Active!C$21:E$973,3,FALSE)</f>
        <v>-1860.6471557231901</v>
      </c>
      <c r="F30" s="2" t="s">
        <v>47</v>
      </c>
      <c r="G30" s="4" t="str">
        <f t="shared" si="4"/>
        <v>26172.49</v>
      </c>
      <c r="H30" s="3">
        <f t="shared" si="5"/>
        <v>-32</v>
      </c>
      <c r="I30" s="17" t="s">
        <v>115</v>
      </c>
      <c r="J30" s="18" t="s">
        <v>116</v>
      </c>
      <c r="K30" s="17">
        <v>-32</v>
      </c>
      <c r="L30" s="17" t="s">
        <v>117</v>
      </c>
      <c r="M30" s="18" t="s">
        <v>52</v>
      </c>
      <c r="N30" s="18"/>
      <c r="O30" s="19" t="s">
        <v>104</v>
      </c>
      <c r="P30" s="19" t="s">
        <v>105</v>
      </c>
    </row>
    <row r="31" spans="1:16" ht="12.75" customHeight="1" thickBot="1" x14ac:dyDescent="0.25">
      <c r="A31" s="3" t="str">
        <f t="shared" si="0"/>
        <v> AJ 66.351 </v>
      </c>
      <c r="B31" s="2" t="str">
        <f t="shared" si="1"/>
        <v>I</v>
      </c>
      <c r="C31" s="3">
        <f t="shared" si="2"/>
        <v>26540.57</v>
      </c>
      <c r="D31" s="4" t="str">
        <f t="shared" si="3"/>
        <v>vis</v>
      </c>
      <c r="E31" s="16">
        <f>VLOOKUP(C31,Active!C$21:E$973,3,FALSE)</f>
        <v>-1834.6376651445883</v>
      </c>
      <c r="F31" s="2" t="s">
        <v>47</v>
      </c>
      <c r="G31" s="4" t="str">
        <f t="shared" si="4"/>
        <v>26540.57</v>
      </c>
      <c r="H31" s="3">
        <f t="shared" si="5"/>
        <v>-6</v>
      </c>
      <c r="I31" s="17" t="s">
        <v>118</v>
      </c>
      <c r="J31" s="18" t="s">
        <v>119</v>
      </c>
      <c r="K31" s="17">
        <v>-6</v>
      </c>
      <c r="L31" s="17" t="s">
        <v>120</v>
      </c>
      <c r="M31" s="18" t="s">
        <v>52</v>
      </c>
      <c r="N31" s="18"/>
      <c r="O31" s="19" t="s">
        <v>104</v>
      </c>
      <c r="P31" s="19" t="s">
        <v>105</v>
      </c>
    </row>
    <row r="32" spans="1:16" ht="12.75" customHeight="1" thickBot="1" x14ac:dyDescent="0.25">
      <c r="A32" s="3" t="str">
        <f t="shared" si="0"/>
        <v> PZ 7.90 </v>
      </c>
      <c r="B32" s="2" t="str">
        <f t="shared" si="1"/>
        <v>I</v>
      </c>
      <c r="C32" s="3">
        <f t="shared" si="2"/>
        <v>29810.31</v>
      </c>
      <c r="D32" s="4" t="str">
        <f t="shared" si="3"/>
        <v>vis</v>
      </c>
      <c r="E32" s="16">
        <f>VLOOKUP(C32,Active!C$21:E$973,3,FALSE)</f>
        <v>-1603.5893285751531</v>
      </c>
      <c r="F32" s="2" t="s">
        <v>47</v>
      </c>
      <c r="G32" s="4" t="str">
        <f t="shared" si="4"/>
        <v>29810.310</v>
      </c>
      <c r="H32" s="3">
        <f t="shared" si="5"/>
        <v>225</v>
      </c>
      <c r="I32" s="17" t="s">
        <v>121</v>
      </c>
      <c r="J32" s="18" t="s">
        <v>122</v>
      </c>
      <c r="K32" s="17">
        <v>225</v>
      </c>
      <c r="L32" s="17" t="s">
        <v>123</v>
      </c>
      <c r="M32" s="18" t="s">
        <v>124</v>
      </c>
      <c r="N32" s="18"/>
      <c r="O32" s="19" t="s">
        <v>125</v>
      </c>
      <c r="P32" s="19" t="s">
        <v>126</v>
      </c>
    </row>
    <row r="33" spans="1:16" ht="12.75" customHeight="1" thickBot="1" x14ac:dyDescent="0.25">
      <c r="A33" s="3" t="str">
        <f t="shared" si="0"/>
        <v> PZ 7.90 </v>
      </c>
      <c r="B33" s="2" t="str">
        <f t="shared" si="1"/>
        <v>I</v>
      </c>
      <c r="C33" s="3">
        <f t="shared" si="2"/>
        <v>29867.187000000002</v>
      </c>
      <c r="D33" s="4" t="str">
        <f t="shared" si="3"/>
        <v>vis</v>
      </c>
      <c r="E33" s="16">
        <f>VLOOKUP(C33,Active!C$21:E$973,3,FALSE)</f>
        <v>-1599.5702517558768</v>
      </c>
      <c r="F33" s="2" t="s">
        <v>47</v>
      </c>
      <c r="G33" s="4" t="str">
        <f t="shared" si="4"/>
        <v>29867.187</v>
      </c>
      <c r="H33" s="3">
        <f t="shared" si="5"/>
        <v>229</v>
      </c>
      <c r="I33" s="17" t="s">
        <v>127</v>
      </c>
      <c r="J33" s="18" t="s">
        <v>128</v>
      </c>
      <c r="K33" s="17">
        <v>229</v>
      </c>
      <c r="L33" s="17" t="s">
        <v>129</v>
      </c>
      <c r="M33" s="18" t="s">
        <v>124</v>
      </c>
      <c r="N33" s="18"/>
      <c r="O33" s="19" t="s">
        <v>125</v>
      </c>
      <c r="P33" s="19" t="s">
        <v>126</v>
      </c>
    </row>
    <row r="34" spans="1:16" ht="12.75" customHeight="1" thickBot="1" x14ac:dyDescent="0.25">
      <c r="A34" s="3" t="str">
        <f t="shared" si="0"/>
        <v> PZ 7.90 </v>
      </c>
      <c r="B34" s="2" t="str">
        <f t="shared" si="1"/>
        <v>I</v>
      </c>
      <c r="C34" s="3">
        <f t="shared" si="2"/>
        <v>30221.194</v>
      </c>
      <c r="D34" s="4" t="str">
        <f t="shared" si="3"/>
        <v>vis</v>
      </c>
      <c r="E34" s="16">
        <f>VLOOKUP(C34,Active!C$21:E$973,3,FALSE)</f>
        <v>-1574.555195976538</v>
      </c>
      <c r="F34" s="2" t="s">
        <v>47</v>
      </c>
      <c r="G34" s="4" t="str">
        <f t="shared" si="4"/>
        <v>30221.194</v>
      </c>
      <c r="H34" s="3">
        <f t="shared" si="5"/>
        <v>254</v>
      </c>
      <c r="I34" s="17" t="s">
        <v>130</v>
      </c>
      <c r="J34" s="18" t="s">
        <v>131</v>
      </c>
      <c r="K34" s="17">
        <v>254</v>
      </c>
      <c r="L34" s="17" t="s">
        <v>132</v>
      </c>
      <c r="M34" s="18" t="s">
        <v>124</v>
      </c>
      <c r="N34" s="18"/>
      <c r="O34" s="19" t="s">
        <v>125</v>
      </c>
      <c r="P34" s="19" t="s">
        <v>126</v>
      </c>
    </row>
    <row r="35" spans="1:16" ht="12.75" customHeight="1" thickBot="1" x14ac:dyDescent="0.25">
      <c r="A35" s="3" t="str">
        <f t="shared" si="0"/>
        <v> HA 113.77 </v>
      </c>
      <c r="B35" s="2" t="str">
        <f t="shared" si="1"/>
        <v>I</v>
      </c>
      <c r="C35" s="3">
        <f t="shared" si="2"/>
        <v>30560.65</v>
      </c>
      <c r="D35" s="4" t="str">
        <f t="shared" si="3"/>
        <v>vis</v>
      </c>
      <c r="E35" s="16">
        <f>VLOOKUP(C35,Active!C$21:E$973,3,FALSE)</f>
        <v>-1550.5683517202624</v>
      </c>
      <c r="F35" s="2" t="s">
        <v>47</v>
      </c>
      <c r="G35" s="4" t="str">
        <f t="shared" si="4"/>
        <v>30560.65</v>
      </c>
      <c r="H35" s="3">
        <f t="shared" si="5"/>
        <v>278</v>
      </c>
      <c r="I35" s="17" t="s">
        <v>133</v>
      </c>
      <c r="J35" s="18" t="s">
        <v>134</v>
      </c>
      <c r="K35" s="17">
        <v>278</v>
      </c>
      <c r="L35" s="17" t="s">
        <v>135</v>
      </c>
      <c r="M35" s="18" t="s">
        <v>48</v>
      </c>
      <c r="N35" s="18"/>
      <c r="O35" s="19" t="s">
        <v>136</v>
      </c>
      <c r="P35" s="19" t="s">
        <v>137</v>
      </c>
    </row>
    <row r="36" spans="1:16" ht="12.75" customHeight="1" thickBot="1" x14ac:dyDescent="0.25">
      <c r="A36" s="3" t="str">
        <f t="shared" si="0"/>
        <v> PZ 7.90 </v>
      </c>
      <c r="B36" s="2" t="str">
        <f t="shared" si="1"/>
        <v>I</v>
      </c>
      <c r="C36" s="3">
        <f t="shared" si="2"/>
        <v>30900.332999999999</v>
      </c>
      <c r="D36" s="4" t="str">
        <f t="shared" si="3"/>
        <v>vis</v>
      </c>
      <c r="E36" s="16">
        <f>VLOOKUP(C36,Active!C$21:E$973,3,FALSE)</f>
        <v>-1526.565467053312</v>
      </c>
      <c r="F36" s="2" t="s">
        <v>47</v>
      </c>
      <c r="G36" s="4" t="str">
        <f t="shared" si="4"/>
        <v>30900.333</v>
      </c>
      <c r="H36" s="3">
        <f t="shared" si="5"/>
        <v>302</v>
      </c>
      <c r="I36" s="17" t="s">
        <v>138</v>
      </c>
      <c r="J36" s="18" t="s">
        <v>139</v>
      </c>
      <c r="K36" s="17">
        <v>302</v>
      </c>
      <c r="L36" s="17" t="s">
        <v>140</v>
      </c>
      <c r="M36" s="18" t="s">
        <v>124</v>
      </c>
      <c r="N36" s="18"/>
      <c r="O36" s="19" t="s">
        <v>125</v>
      </c>
      <c r="P36" s="19" t="s">
        <v>126</v>
      </c>
    </row>
    <row r="37" spans="1:16" ht="12.75" customHeight="1" thickBot="1" x14ac:dyDescent="0.25">
      <c r="A37" s="3" t="str">
        <f t="shared" si="0"/>
        <v> APJ 101.208 </v>
      </c>
      <c r="B37" s="2" t="str">
        <f t="shared" si="1"/>
        <v>I</v>
      </c>
      <c r="C37" s="3">
        <f t="shared" si="2"/>
        <v>30900.69</v>
      </c>
      <c r="D37" s="4" t="str">
        <f t="shared" si="3"/>
        <v>vis</v>
      </c>
      <c r="E37" s="16">
        <f>VLOOKUP(C37,Active!C$21:E$973,3,FALSE)</f>
        <v>-1526.5402405043644</v>
      </c>
      <c r="F37" s="2" t="s">
        <v>47</v>
      </c>
      <c r="G37" s="4" t="str">
        <f t="shared" si="4"/>
        <v>30900.69</v>
      </c>
      <c r="H37" s="3">
        <f t="shared" si="5"/>
        <v>302</v>
      </c>
      <c r="I37" s="17" t="s">
        <v>141</v>
      </c>
      <c r="J37" s="18" t="s">
        <v>142</v>
      </c>
      <c r="K37" s="17">
        <v>302</v>
      </c>
      <c r="L37" s="17" t="s">
        <v>75</v>
      </c>
      <c r="M37" s="18" t="s">
        <v>48</v>
      </c>
      <c r="N37" s="18"/>
      <c r="O37" s="19" t="s">
        <v>143</v>
      </c>
      <c r="P37" s="19" t="s">
        <v>144</v>
      </c>
    </row>
    <row r="38" spans="1:16" ht="12.75" customHeight="1" thickBot="1" x14ac:dyDescent="0.25">
      <c r="A38" s="3" t="str">
        <f t="shared" si="0"/>
        <v> PZ 7.90 </v>
      </c>
      <c r="B38" s="2" t="str">
        <f t="shared" si="1"/>
        <v>I</v>
      </c>
      <c r="C38" s="3">
        <f t="shared" si="2"/>
        <v>30929.216</v>
      </c>
      <c r="D38" s="4" t="str">
        <f t="shared" si="3"/>
        <v>vis</v>
      </c>
      <c r="E38" s="16">
        <f>VLOOKUP(C38,Active!C$21:E$973,3,FALSE)</f>
        <v>-1524.5245191170432</v>
      </c>
      <c r="F38" s="2" t="s">
        <v>47</v>
      </c>
      <c r="G38" s="4" t="str">
        <f t="shared" si="4"/>
        <v>30929.216</v>
      </c>
      <c r="H38" s="3">
        <f t="shared" si="5"/>
        <v>304</v>
      </c>
      <c r="I38" s="17" t="s">
        <v>145</v>
      </c>
      <c r="J38" s="18" t="s">
        <v>146</v>
      </c>
      <c r="K38" s="17">
        <v>304</v>
      </c>
      <c r="L38" s="17" t="s">
        <v>147</v>
      </c>
      <c r="M38" s="18" t="s">
        <v>124</v>
      </c>
      <c r="N38" s="18"/>
      <c r="O38" s="19" t="s">
        <v>125</v>
      </c>
      <c r="P38" s="19" t="s">
        <v>126</v>
      </c>
    </row>
    <row r="39" spans="1:16" ht="12.75" customHeight="1" thickBot="1" x14ac:dyDescent="0.25">
      <c r="A39" s="3" t="str">
        <f t="shared" si="0"/>
        <v> PZ 7.90 </v>
      </c>
      <c r="B39" s="2" t="str">
        <f t="shared" si="1"/>
        <v>I</v>
      </c>
      <c r="C39" s="3">
        <f t="shared" si="2"/>
        <v>30972.228999999999</v>
      </c>
      <c r="D39" s="4" t="str">
        <f t="shared" si="3"/>
        <v>vis</v>
      </c>
      <c r="E39" s="16">
        <f>VLOOKUP(C39,Active!C$21:E$973,3,FALSE)</f>
        <v>-1521.4851086131926</v>
      </c>
      <c r="F39" s="2" t="s">
        <v>47</v>
      </c>
      <c r="G39" s="4" t="str">
        <f t="shared" si="4"/>
        <v>30972.229</v>
      </c>
      <c r="H39" s="3">
        <f t="shared" si="5"/>
        <v>307</v>
      </c>
      <c r="I39" s="17" t="s">
        <v>148</v>
      </c>
      <c r="J39" s="18" t="s">
        <v>149</v>
      </c>
      <c r="K39" s="17">
        <v>307</v>
      </c>
      <c r="L39" s="17" t="s">
        <v>150</v>
      </c>
      <c r="M39" s="18" t="s">
        <v>124</v>
      </c>
      <c r="N39" s="18"/>
      <c r="O39" s="19" t="s">
        <v>125</v>
      </c>
      <c r="P39" s="19" t="s">
        <v>126</v>
      </c>
    </row>
    <row r="40" spans="1:16" ht="12.75" customHeight="1" thickBot="1" x14ac:dyDescent="0.25">
      <c r="A40" s="3" t="str">
        <f t="shared" si="0"/>
        <v> PZ 7.90 </v>
      </c>
      <c r="B40" s="2" t="str">
        <f t="shared" si="1"/>
        <v>I</v>
      </c>
      <c r="C40" s="3">
        <f t="shared" si="2"/>
        <v>31283.249</v>
      </c>
      <c r="D40" s="4" t="str">
        <f t="shared" si="3"/>
        <v>vis</v>
      </c>
      <c r="E40" s="16">
        <f>VLOOKUP(C40,Active!C$21:E$973,3,FALSE)</f>
        <v>-1499.5076261100498</v>
      </c>
      <c r="F40" s="2" t="s">
        <v>47</v>
      </c>
      <c r="G40" s="4" t="str">
        <f t="shared" si="4"/>
        <v>31283.249</v>
      </c>
      <c r="H40" s="3">
        <f t="shared" si="5"/>
        <v>329</v>
      </c>
      <c r="I40" s="17" t="s">
        <v>151</v>
      </c>
      <c r="J40" s="18" t="s">
        <v>152</v>
      </c>
      <c r="K40" s="17">
        <v>329</v>
      </c>
      <c r="L40" s="17" t="s">
        <v>153</v>
      </c>
      <c r="M40" s="18" t="s">
        <v>124</v>
      </c>
      <c r="N40" s="18"/>
      <c r="O40" s="19" t="s">
        <v>125</v>
      </c>
      <c r="P40" s="19" t="s">
        <v>126</v>
      </c>
    </row>
    <row r="41" spans="1:16" ht="12.75" customHeight="1" thickBot="1" x14ac:dyDescent="0.25">
      <c r="A41" s="3" t="str">
        <f t="shared" si="0"/>
        <v> PZ 7.90 </v>
      </c>
      <c r="B41" s="2" t="str">
        <f t="shared" si="1"/>
        <v>I</v>
      </c>
      <c r="C41" s="3">
        <f t="shared" si="2"/>
        <v>31311.214</v>
      </c>
      <c r="D41" s="4" t="str">
        <f t="shared" si="3"/>
        <v>vis</v>
      </c>
      <c r="E41" s="16">
        <f>VLOOKUP(C41,Active!C$21:E$973,3,FALSE)</f>
        <v>-1497.531546442503</v>
      </c>
      <c r="F41" s="2" t="s">
        <v>47</v>
      </c>
      <c r="G41" s="4" t="str">
        <f t="shared" si="4"/>
        <v>31311.214</v>
      </c>
      <c r="H41" s="3">
        <f t="shared" si="5"/>
        <v>331</v>
      </c>
      <c r="I41" s="17" t="s">
        <v>154</v>
      </c>
      <c r="J41" s="18" t="s">
        <v>155</v>
      </c>
      <c r="K41" s="17">
        <v>331</v>
      </c>
      <c r="L41" s="17" t="s">
        <v>156</v>
      </c>
      <c r="M41" s="18" t="s">
        <v>124</v>
      </c>
      <c r="N41" s="18"/>
      <c r="O41" s="19" t="s">
        <v>125</v>
      </c>
      <c r="P41" s="19" t="s">
        <v>126</v>
      </c>
    </row>
    <row r="42" spans="1:16" ht="12.75" customHeight="1" thickBot="1" x14ac:dyDescent="0.25">
      <c r="A42" s="3" t="str">
        <f t="shared" si="0"/>
        <v> PZ 7.90 </v>
      </c>
      <c r="B42" s="2" t="str">
        <f t="shared" si="1"/>
        <v>I</v>
      </c>
      <c r="C42" s="3">
        <f t="shared" si="2"/>
        <v>31326.223999999998</v>
      </c>
      <c r="D42" s="4" t="str">
        <f t="shared" si="3"/>
        <v>vis</v>
      </c>
      <c r="E42" s="16">
        <f>VLOOKUP(C42,Active!C$21:E$973,3,FALSE)</f>
        <v>-1496.4709007850786</v>
      </c>
      <c r="F42" s="2" t="s">
        <v>47</v>
      </c>
      <c r="G42" s="4" t="str">
        <f t="shared" si="4"/>
        <v>31326.224</v>
      </c>
      <c r="H42" s="3">
        <f t="shared" si="5"/>
        <v>332</v>
      </c>
      <c r="I42" s="17" t="s">
        <v>157</v>
      </c>
      <c r="J42" s="18" t="s">
        <v>158</v>
      </c>
      <c r="K42" s="17">
        <v>332</v>
      </c>
      <c r="L42" s="17" t="s">
        <v>159</v>
      </c>
      <c r="M42" s="18" t="s">
        <v>124</v>
      </c>
      <c r="N42" s="18"/>
      <c r="O42" s="19" t="s">
        <v>125</v>
      </c>
      <c r="P42" s="19" t="s">
        <v>126</v>
      </c>
    </row>
    <row r="43" spans="1:16" ht="12.75" customHeight="1" thickBot="1" x14ac:dyDescent="0.25">
      <c r="A43" s="3" t="str">
        <f t="shared" ref="A43:A69" si="6">P43</f>
        <v> PZ 7.90 </v>
      </c>
      <c r="B43" s="2" t="str">
        <f t="shared" ref="B43:B69" si="7">IF(H43=INT(H43),"I","II")</f>
        <v>I</v>
      </c>
      <c r="C43" s="3">
        <f t="shared" ref="C43:C69" si="8">1*G43</f>
        <v>31708.162</v>
      </c>
      <c r="D43" s="4" t="str">
        <f t="shared" ref="D43:D69" si="9">VLOOKUP(F43,I$1:J$5,2,FALSE)</f>
        <v>vis</v>
      </c>
      <c r="E43" s="16">
        <f>VLOOKUP(C43,Active!C$21:E$973,3,FALSE)</f>
        <v>-1469.482167866664</v>
      </c>
      <c r="F43" s="2" t="s">
        <v>47</v>
      </c>
      <c r="G43" s="4" t="str">
        <f t="shared" ref="G43:G69" si="10">MID(I43,3,LEN(I43)-3)</f>
        <v>31708.162</v>
      </c>
      <c r="H43" s="3">
        <f t="shared" ref="H43:H69" si="11">1*K43</f>
        <v>359</v>
      </c>
      <c r="I43" s="17" t="s">
        <v>160</v>
      </c>
      <c r="J43" s="18" t="s">
        <v>161</v>
      </c>
      <c r="K43" s="17">
        <v>359</v>
      </c>
      <c r="L43" s="17" t="s">
        <v>162</v>
      </c>
      <c r="M43" s="18" t="s">
        <v>124</v>
      </c>
      <c r="N43" s="18"/>
      <c r="O43" s="19" t="s">
        <v>125</v>
      </c>
      <c r="P43" s="19" t="s">
        <v>126</v>
      </c>
    </row>
    <row r="44" spans="1:16" ht="12.75" customHeight="1" thickBot="1" x14ac:dyDescent="0.25">
      <c r="A44" s="3" t="str">
        <f t="shared" si="6"/>
        <v> PZ 7.90 </v>
      </c>
      <c r="B44" s="2" t="str">
        <f t="shared" si="7"/>
        <v>I</v>
      </c>
      <c r="C44" s="3">
        <f t="shared" si="8"/>
        <v>31991.257000000001</v>
      </c>
      <c r="D44" s="4" t="str">
        <f t="shared" si="9"/>
        <v>vis</v>
      </c>
      <c r="E44" s="16">
        <f>VLOOKUP(C44,Active!C$21:E$973,3,FALSE)</f>
        <v>-1449.4779385269842</v>
      </c>
      <c r="F44" s="2" t="s">
        <v>47</v>
      </c>
      <c r="G44" s="4" t="str">
        <f t="shared" si="10"/>
        <v>31991.257</v>
      </c>
      <c r="H44" s="3">
        <f t="shared" si="11"/>
        <v>379</v>
      </c>
      <c r="I44" s="17" t="s">
        <v>163</v>
      </c>
      <c r="J44" s="18" t="s">
        <v>164</v>
      </c>
      <c r="K44" s="17">
        <v>379</v>
      </c>
      <c r="L44" s="17" t="s">
        <v>165</v>
      </c>
      <c r="M44" s="18" t="s">
        <v>124</v>
      </c>
      <c r="N44" s="18"/>
      <c r="O44" s="19" t="s">
        <v>125</v>
      </c>
      <c r="P44" s="19" t="s">
        <v>126</v>
      </c>
    </row>
    <row r="45" spans="1:16" ht="12.75" customHeight="1" thickBot="1" x14ac:dyDescent="0.25">
      <c r="A45" s="3" t="str">
        <f t="shared" si="6"/>
        <v> PZ 7.90 </v>
      </c>
      <c r="B45" s="2" t="str">
        <f t="shared" si="7"/>
        <v>I</v>
      </c>
      <c r="C45" s="3">
        <f t="shared" si="8"/>
        <v>32444.151999999998</v>
      </c>
      <c r="D45" s="4" t="str">
        <f t="shared" si="9"/>
        <v>vis</v>
      </c>
      <c r="E45" s="16">
        <f>VLOOKUP(C45,Active!C$21:E$973,3,FALSE)</f>
        <v>-1417.4751993518162</v>
      </c>
      <c r="F45" s="2" t="s">
        <v>47</v>
      </c>
      <c r="G45" s="4" t="str">
        <f t="shared" si="10"/>
        <v>32444.152</v>
      </c>
      <c r="H45" s="3">
        <f t="shared" si="11"/>
        <v>411</v>
      </c>
      <c r="I45" s="17" t="s">
        <v>166</v>
      </c>
      <c r="J45" s="18" t="s">
        <v>167</v>
      </c>
      <c r="K45" s="17">
        <v>411</v>
      </c>
      <c r="L45" s="17" t="s">
        <v>168</v>
      </c>
      <c r="M45" s="18" t="s">
        <v>124</v>
      </c>
      <c r="N45" s="18"/>
      <c r="O45" s="19" t="s">
        <v>125</v>
      </c>
      <c r="P45" s="19" t="s">
        <v>126</v>
      </c>
    </row>
    <row r="46" spans="1:16" ht="12.75" customHeight="1" thickBot="1" x14ac:dyDescent="0.25">
      <c r="A46" s="3" t="str">
        <f t="shared" si="6"/>
        <v> MSAI 33.154 </v>
      </c>
      <c r="B46" s="2" t="str">
        <f t="shared" si="7"/>
        <v>I</v>
      </c>
      <c r="C46" s="3">
        <f t="shared" si="8"/>
        <v>35643.699999999997</v>
      </c>
      <c r="D46" s="4" t="str">
        <f t="shared" si="9"/>
        <v>vis</v>
      </c>
      <c r="E46" s="16">
        <f>VLOOKUP(C46,Active!C$21:E$973,3,FALSE)</f>
        <v>-1191.3868121485332</v>
      </c>
      <c r="F46" s="2" t="s">
        <v>47</v>
      </c>
      <c r="G46" s="4" t="str">
        <f t="shared" si="10"/>
        <v>35643.70</v>
      </c>
      <c r="H46" s="3">
        <f t="shared" si="11"/>
        <v>637</v>
      </c>
      <c r="I46" s="17" t="s">
        <v>169</v>
      </c>
      <c r="J46" s="18" t="s">
        <v>170</v>
      </c>
      <c r="K46" s="17">
        <v>637</v>
      </c>
      <c r="L46" s="17" t="s">
        <v>171</v>
      </c>
      <c r="M46" s="18" t="s">
        <v>172</v>
      </c>
      <c r="N46" s="18" t="s">
        <v>173</v>
      </c>
      <c r="O46" s="19" t="s">
        <v>174</v>
      </c>
      <c r="P46" s="19" t="s">
        <v>175</v>
      </c>
    </row>
    <row r="47" spans="1:16" ht="12.75" customHeight="1" thickBot="1" x14ac:dyDescent="0.25">
      <c r="A47" s="3" t="str">
        <f t="shared" si="6"/>
        <v> MSAI 33.154 </v>
      </c>
      <c r="B47" s="2" t="str">
        <f t="shared" si="7"/>
        <v>I</v>
      </c>
      <c r="C47" s="3">
        <f t="shared" si="8"/>
        <v>35658</v>
      </c>
      <c r="D47" s="4" t="str">
        <f t="shared" si="9"/>
        <v>vis</v>
      </c>
      <c r="E47" s="16">
        <f>VLOOKUP(C47,Active!C$21:E$973,3,FALSE)</f>
        <v>-1190.3763369385949</v>
      </c>
      <c r="F47" s="2" t="s">
        <v>47</v>
      </c>
      <c r="G47" s="4" t="str">
        <f t="shared" si="10"/>
        <v>35658.00</v>
      </c>
      <c r="H47" s="3">
        <f t="shared" si="11"/>
        <v>638</v>
      </c>
      <c r="I47" s="17" t="s">
        <v>176</v>
      </c>
      <c r="J47" s="18" t="s">
        <v>177</v>
      </c>
      <c r="K47" s="17">
        <v>638</v>
      </c>
      <c r="L47" s="17" t="s">
        <v>178</v>
      </c>
      <c r="M47" s="18" t="s">
        <v>172</v>
      </c>
      <c r="N47" s="18" t="s">
        <v>173</v>
      </c>
      <c r="O47" s="19" t="s">
        <v>174</v>
      </c>
      <c r="P47" s="19" t="s">
        <v>175</v>
      </c>
    </row>
    <row r="48" spans="1:16" ht="12.75" customHeight="1" thickBot="1" x14ac:dyDescent="0.25">
      <c r="A48" s="3" t="str">
        <f t="shared" si="6"/>
        <v> MSAI 33.154 </v>
      </c>
      <c r="B48" s="2" t="str">
        <f t="shared" si="7"/>
        <v>I</v>
      </c>
      <c r="C48" s="3">
        <f t="shared" si="8"/>
        <v>35672.050000000003</v>
      </c>
      <c r="D48" s="4" t="str">
        <f t="shared" si="9"/>
        <v>vis</v>
      </c>
      <c r="E48" s="16">
        <f>VLOOKUP(C48,Active!C$21:E$973,3,FALSE)</f>
        <v>-1189.3835273791801</v>
      </c>
      <c r="F48" s="2" t="s">
        <v>47</v>
      </c>
      <c r="G48" s="4" t="str">
        <f t="shared" si="10"/>
        <v>35672.05</v>
      </c>
      <c r="H48" s="3">
        <f t="shared" si="11"/>
        <v>639</v>
      </c>
      <c r="I48" s="17" t="s">
        <v>179</v>
      </c>
      <c r="J48" s="18" t="s">
        <v>180</v>
      </c>
      <c r="K48" s="17">
        <v>639</v>
      </c>
      <c r="L48" s="17" t="s">
        <v>181</v>
      </c>
      <c r="M48" s="18" t="s">
        <v>172</v>
      </c>
      <c r="N48" s="18" t="s">
        <v>173</v>
      </c>
      <c r="O48" s="19" t="s">
        <v>174</v>
      </c>
      <c r="P48" s="19" t="s">
        <v>175</v>
      </c>
    </row>
    <row r="49" spans="1:16" ht="12.75" customHeight="1" thickBot="1" x14ac:dyDescent="0.25">
      <c r="A49" s="3" t="str">
        <f t="shared" si="6"/>
        <v> MSAI 33.154 </v>
      </c>
      <c r="B49" s="2" t="str">
        <f t="shared" si="7"/>
        <v>I</v>
      </c>
      <c r="C49" s="3">
        <f t="shared" si="8"/>
        <v>35686.400000000001</v>
      </c>
      <c r="D49" s="4" t="str">
        <f t="shared" si="9"/>
        <v>vis</v>
      </c>
      <c r="E49" s="16">
        <f>VLOOKUP(C49,Active!C$21:E$973,3,FALSE)</f>
        <v>-1188.3695190391375</v>
      </c>
      <c r="F49" s="2" t="s">
        <v>47</v>
      </c>
      <c r="G49" s="4" t="str">
        <f t="shared" si="10"/>
        <v>35686.40</v>
      </c>
      <c r="H49" s="3">
        <f t="shared" si="11"/>
        <v>640</v>
      </c>
      <c r="I49" s="17" t="s">
        <v>182</v>
      </c>
      <c r="J49" s="18" t="s">
        <v>183</v>
      </c>
      <c r="K49" s="17">
        <v>640</v>
      </c>
      <c r="L49" s="17" t="s">
        <v>184</v>
      </c>
      <c r="M49" s="18" t="s">
        <v>172</v>
      </c>
      <c r="N49" s="18" t="s">
        <v>173</v>
      </c>
      <c r="O49" s="19" t="s">
        <v>174</v>
      </c>
      <c r="P49" s="19" t="s">
        <v>175</v>
      </c>
    </row>
    <row r="50" spans="1:16" ht="12.75" customHeight="1" thickBot="1" x14ac:dyDescent="0.25">
      <c r="A50" s="3" t="str">
        <f t="shared" si="6"/>
        <v> MSAI 33.154 </v>
      </c>
      <c r="B50" s="2" t="str">
        <f t="shared" si="7"/>
        <v>I</v>
      </c>
      <c r="C50" s="3">
        <f t="shared" si="8"/>
        <v>35700.449999999997</v>
      </c>
      <c r="D50" s="4" t="str">
        <f t="shared" si="9"/>
        <v>vis</v>
      </c>
      <c r="E50" s="16">
        <f>VLOOKUP(C50,Active!C$21:E$973,3,FALSE)</f>
        <v>-1187.3767094797231</v>
      </c>
      <c r="F50" s="2" t="s">
        <v>47</v>
      </c>
      <c r="G50" s="4" t="str">
        <f t="shared" si="10"/>
        <v>35700.45</v>
      </c>
      <c r="H50" s="3">
        <f t="shared" si="11"/>
        <v>641</v>
      </c>
      <c r="I50" s="17" t="s">
        <v>185</v>
      </c>
      <c r="J50" s="18" t="s">
        <v>186</v>
      </c>
      <c r="K50" s="17">
        <v>641</v>
      </c>
      <c r="L50" s="17" t="s">
        <v>187</v>
      </c>
      <c r="M50" s="18" t="s">
        <v>172</v>
      </c>
      <c r="N50" s="18" t="s">
        <v>173</v>
      </c>
      <c r="O50" s="19" t="s">
        <v>188</v>
      </c>
      <c r="P50" s="19" t="s">
        <v>175</v>
      </c>
    </row>
    <row r="51" spans="1:16" ht="12.75" customHeight="1" thickBot="1" x14ac:dyDescent="0.25">
      <c r="A51" s="3" t="str">
        <f t="shared" si="6"/>
        <v> MSAI 33.154 </v>
      </c>
      <c r="B51" s="2" t="str">
        <f t="shared" si="7"/>
        <v>I</v>
      </c>
      <c r="C51" s="3">
        <f t="shared" si="8"/>
        <v>35714.699999999997</v>
      </c>
      <c r="D51" s="4" t="str">
        <f t="shared" si="9"/>
        <v>vis</v>
      </c>
      <c r="E51" s="16">
        <f>VLOOKUP(C51,Active!C$21:E$973,3,FALSE)</f>
        <v>-1186.3697673998897</v>
      </c>
      <c r="F51" s="2" t="s">
        <v>47</v>
      </c>
      <c r="G51" s="4" t="str">
        <f t="shared" si="10"/>
        <v>35714.70</v>
      </c>
      <c r="H51" s="3">
        <f t="shared" si="11"/>
        <v>642</v>
      </c>
      <c r="I51" s="17" t="s">
        <v>189</v>
      </c>
      <c r="J51" s="18" t="s">
        <v>190</v>
      </c>
      <c r="K51" s="17">
        <v>642</v>
      </c>
      <c r="L51" s="17" t="s">
        <v>191</v>
      </c>
      <c r="M51" s="18" t="s">
        <v>172</v>
      </c>
      <c r="N51" s="18" t="s">
        <v>173</v>
      </c>
      <c r="O51" s="19" t="s">
        <v>174</v>
      </c>
      <c r="P51" s="19" t="s">
        <v>175</v>
      </c>
    </row>
    <row r="52" spans="1:16" ht="12.75" customHeight="1" thickBot="1" x14ac:dyDescent="0.25">
      <c r="A52" s="3" t="str">
        <f t="shared" si="6"/>
        <v> MSAI 33.154 </v>
      </c>
      <c r="B52" s="2" t="str">
        <f t="shared" si="7"/>
        <v>I</v>
      </c>
      <c r="C52" s="3">
        <f t="shared" si="8"/>
        <v>35728.699999999997</v>
      </c>
      <c r="D52" s="4" t="str">
        <f t="shared" si="9"/>
        <v>vis</v>
      </c>
      <c r="E52" s="16">
        <f>VLOOKUP(C52,Active!C$21:E$973,3,FALSE)</f>
        <v>-1185.3804909705796</v>
      </c>
      <c r="F52" s="2" t="s">
        <v>47</v>
      </c>
      <c r="G52" s="4" t="str">
        <f t="shared" si="10"/>
        <v>35728.70</v>
      </c>
      <c r="H52" s="3">
        <f t="shared" si="11"/>
        <v>643</v>
      </c>
      <c r="I52" s="17" t="s">
        <v>192</v>
      </c>
      <c r="J52" s="18" t="s">
        <v>193</v>
      </c>
      <c r="K52" s="17">
        <v>643</v>
      </c>
      <c r="L52" s="17" t="s">
        <v>194</v>
      </c>
      <c r="M52" s="18" t="s">
        <v>172</v>
      </c>
      <c r="N52" s="18" t="s">
        <v>173</v>
      </c>
      <c r="O52" s="19" t="s">
        <v>174</v>
      </c>
      <c r="P52" s="19" t="s">
        <v>175</v>
      </c>
    </row>
    <row r="53" spans="1:16" ht="12.75" customHeight="1" thickBot="1" x14ac:dyDescent="0.25">
      <c r="A53" s="3" t="str">
        <f t="shared" si="6"/>
        <v> MSAI 33.154 </v>
      </c>
      <c r="B53" s="2" t="str">
        <f t="shared" si="7"/>
        <v>I</v>
      </c>
      <c r="C53" s="3">
        <f t="shared" si="8"/>
        <v>35743</v>
      </c>
      <c r="D53" s="4" t="str">
        <f t="shared" si="9"/>
        <v>vis</v>
      </c>
      <c r="E53" s="16">
        <f>VLOOKUP(C53,Active!C$21:E$973,3,FALSE)</f>
        <v>-1184.3700157606413</v>
      </c>
      <c r="F53" s="2" t="s">
        <v>47</v>
      </c>
      <c r="G53" s="4" t="str">
        <f t="shared" si="10"/>
        <v>35743.00</v>
      </c>
      <c r="H53" s="3">
        <f t="shared" si="11"/>
        <v>644</v>
      </c>
      <c r="I53" s="17" t="s">
        <v>195</v>
      </c>
      <c r="J53" s="18" t="s">
        <v>196</v>
      </c>
      <c r="K53" s="17">
        <v>644</v>
      </c>
      <c r="L53" s="17" t="s">
        <v>197</v>
      </c>
      <c r="M53" s="18" t="s">
        <v>172</v>
      </c>
      <c r="N53" s="18" t="s">
        <v>173</v>
      </c>
      <c r="O53" s="19" t="s">
        <v>174</v>
      </c>
      <c r="P53" s="19" t="s">
        <v>175</v>
      </c>
    </row>
    <row r="54" spans="1:16" ht="12.75" customHeight="1" thickBot="1" x14ac:dyDescent="0.25">
      <c r="A54" s="3" t="str">
        <f t="shared" si="6"/>
        <v> MSAI 33.154 </v>
      </c>
      <c r="B54" s="2" t="str">
        <f t="shared" si="7"/>
        <v>I</v>
      </c>
      <c r="C54" s="3">
        <f t="shared" si="8"/>
        <v>35756.85</v>
      </c>
      <c r="D54" s="4" t="str">
        <f t="shared" si="9"/>
        <v>vis</v>
      </c>
      <c r="E54" s="16">
        <f>VLOOKUP(C54,Active!C$21:E$973,3,FALSE)</f>
        <v>-1183.3913387216455</v>
      </c>
      <c r="F54" s="2" t="s">
        <v>47</v>
      </c>
      <c r="G54" s="4" t="str">
        <f t="shared" si="10"/>
        <v>35756.85</v>
      </c>
      <c r="H54" s="3">
        <f t="shared" si="11"/>
        <v>645</v>
      </c>
      <c r="I54" s="17" t="s">
        <v>198</v>
      </c>
      <c r="J54" s="18" t="s">
        <v>199</v>
      </c>
      <c r="K54" s="17">
        <v>645</v>
      </c>
      <c r="L54" s="17" t="s">
        <v>200</v>
      </c>
      <c r="M54" s="18" t="s">
        <v>172</v>
      </c>
      <c r="N54" s="18" t="s">
        <v>173</v>
      </c>
      <c r="O54" s="19" t="s">
        <v>174</v>
      </c>
      <c r="P54" s="19" t="s">
        <v>175</v>
      </c>
    </row>
    <row r="55" spans="1:16" ht="12.75" customHeight="1" thickBot="1" x14ac:dyDescent="0.25">
      <c r="A55" s="3" t="str">
        <f t="shared" si="6"/>
        <v> MSAI 33.154 </v>
      </c>
      <c r="B55" s="2" t="str">
        <f t="shared" si="7"/>
        <v>I</v>
      </c>
      <c r="C55" s="3">
        <f t="shared" si="8"/>
        <v>35770.9</v>
      </c>
      <c r="D55" s="4" t="str">
        <f t="shared" si="9"/>
        <v>vis</v>
      </c>
      <c r="E55" s="16">
        <f>VLOOKUP(C55,Active!C$21:E$973,3,FALSE)</f>
        <v>-1182.3985291622305</v>
      </c>
      <c r="F55" s="2" t="s">
        <v>47</v>
      </c>
      <c r="G55" s="4" t="str">
        <f t="shared" si="10"/>
        <v>35770.90</v>
      </c>
      <c r="H55" s="3">
        <f t="shared" si="11"/>
        <v>646</v>
      </c>
      <c r="I55" s="17" t="s">
        <v>201</v>
      </c>
      <c r="J55" s="18" t="s">
        <v>202</v>
      </c>
      <c r="K55" s="17">
        <v>646</v>
      </c>
      <c r="L55" s="17" t="s">
        <v>203</v>
      </c>
      <c r="M55" s="18" t="s">
        <v>172</v>
      </c>
      <c r="N55" s="18" t="s">
        <v>173</v>
      </c>
      <c r="O55" s="19" t="s">
        <v>174</v>
      </c>
      <c r="P55" s="19" t="s">
        <v>175</v>
      </c>
    </row>
    <row r="56" spans="1:16" ht="12.75" customHeight="1" thickBot="1" x14ac:dyDescent="0.25">
      <c r="A56" s="3" t="str">
        <f t="shared" si="6"/>
        <v> MSAI 33.154 </v>
      </c>
      <c r="B56" s="2" t="str">
        <f t="shared" si="7"/>
        <v>I</v>
      </c>
      <c r="C56" s="3">
        <f t="shared" si="8"/>
        <v>35997.800000000003</v>
      </c>
      <c r="D56" s="4" t="str">
        <f t="shared" si="9"/>
        <v>vis</v>
      </c>
      <c r="E56" s="16">
        <f>VLOOKUP(C56,Active!C$21:E$973,3,FALSE)</f>
        <v>-1166.365184747199</v>
      </c>
      <c r="F56" s="2" t="s">
        <v>47</v>
      </c>
      <c r="G56" s="4" t="str">
        <f t="shared" si="10"/>
        <v>35997.80</v>
      </c>
      <c r="H56" s="3">
        <f t="shared" si="11"/>
        <v>662</v>
      </c>
      <c r="I56" s="17" t="s">
        <v>204</v>
      </c>
      <c r="J56" s="18" t="s">
        <v>205</v>
      </c>
      <c r="K56" s="17">
        <v>662</v>
      </c>
      <c r="L56" s="17" t="s">
        <v>191</v>
      </c>
      <c r="M56" s="18" t="s">
        <v>172</v>
      </c>
      <c r="N56" s="18" t="s">
        <v>173</v>
      </c>
      <c r="O56" s="19" t="s">
        <v>174</v>
      </c>
      <c r="P56" s="19" t="s">
        <v>175</v>
      </c>
    </row>
    <row r="57" spans="1:16" ht="12.75" customHeight="1" thickBot="1" x14ac:dyDescent="0.25">
      <c r="A57" s="3" t="str">
        <f t="shared" si="6"/>
        <v> MSAI 33.154 </v>
      </c>
      <c r="B57" s="2" t="str">
        <f t="shared" si="7"/>
        <v>I</v>
      </c>
      <c r="C57" s="3">
        <f t="shared" si="8"/>
        <v>36012</v>
      </c>
      <c r="D57" s="4" t="str">
        <f t="shared" si="9"/>
        <v>vis</v>
      </c>
      <c r="E57" s="16">
        <f>VLOOKUP(C57,Active!C$21:E$973,3,FALSE)</f>
        <v>-1165.3617757974705</v>
      </c>
      <c r="F57" s="2" t="s">
        <v>47</v>
      </c>
      <c r="G57" s="4" t="str">
        <f t="shared" si="10"/>
        <v>36012.00</v>
      </c>
      <c r="H57" s="3">
        <f t="shared" si="11"/>
        <v>663</v>
      </c>
      <c r="I57" s="17" t="s">
        <v>206</v>
      </c>
      <c r="J57" s="18" t="s">
        <v>207</v>
      </c>
      <c r="K57" s="17">
        <v>663</v>
      </c>
      <c r="L57" s="17" t="s">
        <v>208</v>
      </c>
      <c r="M57" s="18" t="s">
        <v>172</v>
      </c>
      <c r="N57" s="18" t="s">
        <v>173</v>
      </c>
      <c r="O57" s="19" t="s">
        <v>174</v>
      </c>
      <c r="P57" s="19" t="s">
        <v>175</v>
      </c>
    </row>
    <row r="58" spans="1:16" ht="12.75" customHeight="1" thickBot="1" x14ac:dyDescent="0.25">
      <c r="A58" s="3" t="str">
        <f t="shared" si="6"/>
        <v> MSAI 33.154 </v>
      </c>
      <c r="B58" s="2" t="str">
        <f t="shared" si="7"/>
        <v>I</v>
      </c>
      <c r="C58" s="3">
        <f t="shared" si="8"/>
        <v>36026.1</v>
      </c>
      <c r="D58" s="4" t="str">
        <f t="shared" si="9"/>
        <v>vis</v>
      </c>
      <c r="E58" s="16">
        <f>VLOOKUP(C58,Active!C$21:E$973,3,FALSE)</f>
        <v>-1164.3654331079513</v>
      </c>
      <c r="F58" s="2" t="s">
        <v>47</v>
      </c>
      <c r="G58" s="4" t="str">
        <f t="shared" si="10"/>
        <v>36026.10</v>
      </c>
      <c r="H58" s="3">
        <f t="shared" si="11"/>
        <v>664</v>
      </c>
      <c r="I58" s="17" t="s">
        <v>209</v>
      </c>
      <c r="J58" s="18" t="s">
        <v>210</v>
      </c>
      <c r="K58" s="17">
        <v>664</v>
      </c>
      <c r="L58" s="17" t="s">
        <v>197</v>
      </c>
      <c r="M58" s="18" t="s">
        <v>172</v>
      </c>
      <c r="N58" s="18" t="s">
        <v>173</v>
      </c>
      <c r="O58" s="19" t="s">
        <v>174</v>
      </c>
      <c r="P58" s="19" t="s">
        <v>175</v>
      </c>
    </row>
    <row r="59" spans="1:16" ht="12.75" customHeight="1" thickBot="1" x14ac:dyDescent="0.25">
      <c r="A59" s="3" t="str">
        <f t="shared" si="6"/>
        <v> MSAI 33.154 </v>
      </c>
      <c r="B59" s="2" t="str">
        <f t="shared" si="7"/>
        <v>I</v>
      </c>
      <c r="C59" s="3">
        <f t="shared" si="8"/>
        <v>36040.199999999997</v>
      </c>
      <c r="D59" s="4" t="str">
        <f t="shared" si="9"/>
        <v>vis</v>
      </c>
      <c r="E59" s="16">
        <f>VLOOKUP(C59,Active!C$21:E$973,3,FALSE)</f>
        <v>-1163.3690904184321</v>
      </c>
      <c r="F59" s="2" t="s">
        <v>47</v>
      </c>
      <c r="G59" s="4" t="str">
        <f t="shared" si="10"/>
        <v>36040.20</v>
      </c>
      <c r="H59" s="3">
        <f t="shared" si="11"/>
        <v>665</v>
      </c>
      <c r="I59" s="17" t="s">
        <v>211</v>
      </c>
      <c r="J59" s="18" t="s">
        <v>212</v>
      </c>
      <c r="K59" s="17">
        <v>665</v>
      </c>
      <c r="L59" s="17" t="s">
        <v>213</v>
      </c>
      <c r="M59" s="18" t="s">
        <v>172</v>
      </c>
      <c r="N59" s="18" t="s">
        <v>173</v>
      </c>
      <c r="O59" s="19" t="s">
        <v>174</v>
      </c>
      <c r="P59" s="19" t="s">
        <v>175</v>
      </c>
    </row>
    <row r="60" spans="1:16" ht="12.75" customHeight="1" thickBot="1" x14ac:dyDescent="0.25">
      <c r="A60" s="3" t="str">
        <f t="shared" si="6"/>
        <v> MSAI 33.154 </v>
      </c>
      <c r="B60" s="2" t="str">
        <f t="shared" si="7"/>
        <v>I</v>
      </c>
      <c r="C60" s="3">
        <f t="shared" si="8"/>
        <v>36054.300000000003</v>
      </c>
      <c r="D60" s="4" t="str">
        <f t="shared" si="9"/>
        <v>vis</v>
      </c>
      <c r="E60" s="16">
        <f>VLOOKUP(C60,Active!C$21:E$973,3,FALSE)</f>
        <v>-1162.3727477289124</v>
      </c>
      <c r="F60" s="2" t="s">
        <v>47</v>
      </c>
      <c r="G60" s="4" t="str">
        <f t="shared" si="10"/>
        <v>36054.30</v>
      </c>
      <c r="H60" s="3">
        <f t="shared" si="11"/>
        <v>666</v>
      </c>
      <c r="I60" s="17" t="s">
        <v>214</v>
      </c>
      <c r="J60" s="18" t="s">
        <v>215</v>
      </c>
      <c r="K60" s="17">
        <v>666</v>
      </c>
      <c r="L60" s="17" t="s">
        <v>216</v>
      </c>
      <c r="M60" s="18" t="s">
        <v>172</v>
      </c>
      <c r="N60" s="18" t="s">
        <v>173</v>
      </c>
      <c r="O60" s="19" t="s">
        <v>174</v>
      </c>
      <c r="P60" s="19" t="s">
        <v>175</v>
      </c>
    </row>
    <row r="61" spans="1:16" ht="12.75" customHeight="1" thickBot="1" x14ac:dyDescent="0.25">
      <c r="A61" s="3" t="str">
        <f t="shared" si="6"/>
        <v> MSAI 33.154 </v>
      </c>
      <c r="B61" s="2" t="str">
        <f t="shared" si="7"/>
        <v>I</v>
      </c>
      <c r="C61" s="3">
        <f t="shared" si="8"/>
        <v>36068.5</v>
      </c>
      <c r="D61" s="4" t="str">
        <f t="shared" si="9"/>
        <v>vis</v>
      </c>
      <c r="E61" s="16">
        <f>VLOOKUP(C61,Active!C$21:E$973,3,FALSE)</f>
        <v>-1161.3693387791839</v>
      </c>
      <c r="F61" s="2" t="s">
        <v>47</v>
      </c>
      <c r="G61" s="4" t="str">
        <f t="shared" si="10"/>
        <v>36068.50</v>
      </c>
      <c r="H61" s="3">
        <f t="shared" si="11"/>
        <v>667</v>
      </c>
      <c r="I61" s="17" t="s">
        <v>217</v>
      </c>
      <c r="J61" s="18" t="s">
        <v>218</v>
      </c>
      <c r="K61" s="17">
        <v>667</v>
      </c>
      <c r="L61" s="17" t="s">
        <v>219</v>
      </c>
      <c r="M61" s="18" t="s">
        <v>172</v>
      </c>
      <c r="N61" s="18" t="s">
        <v>173</v>
      </c>
      <c r="O61" s="19" t="s">
        <v>174</v>
      </c>
      <c r="P61" s="19" t="s">
        <v>175</v>
      </c>
    </row>
    <row r="62" spans="1:16" ht="12.75" customHeight="1" thickBot="1" x14ac:dyDescent="0.25">
      <c r="A62" s="3" t="str">
        <f t="shared" si="6"/>
        <v> MSAI 33.154 </v>
      </c>
      <c r="B62" s="2" t="str">
        <f t="shared" si="7"/>
        <v>I</v>
      </c>
      <c r="C62" s="3">
        <f t="shared" si="8"/>
        <v>36082.699999999997</v>
      </c>
      <c r="D62" s="4" t="str">
        <f t="shared" si="9"/>
        <v>vis</v>
      </c>
      <c r="E62" s="16">
        <f>VLOOKUP(C62,Active!C$21:E$973,3,FALSE)</f>
        <v>-1160.3659298294554</v>
      </c>
      <c r="F62" s="2" t="s">
        <v>47</v>
      </c>
      <c r="G62" s="4" t="str">
        <f t="shared" si="10"/>
        <v>36082.70</v>
      </c>
      <c r="H62" s="3">
        <f t="shared" si="11"/>
        <v>668</v>
      </c>
      <c r="I62" s="17" t="s">
        <v>220</v>
      </c>
      <c r="J62" s="18" t="s">
        <v>221</v>
      </c>
      <c r="K62" s="17">
        <v>668</v>
      </c>
      <c r="L62" s="17" t="s">
        <v>222</v>
      </c>
      <c r="M62" s="18" t="s">
        <v>172</v>
      </c>
      <c r="N62" s="18" t="s">
        <v>173</v>
      </c>
      <c r="O62" s="19" t="s">
        <v>174</v>
      </c>
      <c r="P62" s="19" t="s">
        <v>175</v>
      </c>
    </row>
    <row r="63" spans="1:16" ht="12.75" customHeight="1" thickBot="1" x14ac:dyDescent="0.25">
      <c r="A63" s="3" t="str">
        <f t="shared" si="6"/>
        <v> MSAI 33.154 </v>
      </c>
      <c r="B63" s="2" t="str">
        <f t="shared" si="7"/>
        <v>I</v>
      </c>
      <c r="C63" s="3">
        <f t="shared" si="8"/>
        <v>36380.1</v>
      </c>
      <c r="D63" s="4" t="str">
        <f t="shared" si="9"/>
        <v>vis</v>
      </c>
      <c r="E63" s="16">
        <f>VLOOKUP(C63,Active!C$21:E$973,3,FALSE)</f>
        <v>-1139.3508719668268</v>
      </c>
      <c r="F63" s="2" t="s">
        <v>47</v>
      </c>
      <c r="G63" s="4" t="str">
        <f t="shared" si="10"/>
        <v>36380.10</v>
      </c>
      <c r="H63" s="3">
        <f t="shared" si="11"/>
        <v>689</v>
      </c>
      <c r="I63" s="17" t="s">
        <v>223</v>
      </c>
      <c r="J63" s="18" t="s">
        <v>224</v>
      </c>
      <c r="K63" s="17">
        <v>689</v>
      </c>
      <c r="L63" s="17" t="s">
        <v>225</v>
      </c>
      <c r="M63" s="18" t="s">
        <v>172</v>
      </c>
      <c r="N63" s="18" t="s">
        <v>173</v>
      </c>
      <c r="O63" s="19" t="s">
        <v>174</v>
      </c>
      <c r="P63" s="19" t="s">
        <v>175</v>
      </c>
    </row>
    <row r="64" spans="1:16" ht="12.75" customHeight="1" thickBot="1" x14ac:dyDescent="0.25">
      <c r="A64" s="3" t="str">
        <f t="shared" si="6"/>
        <v> MSAI 33.154 </v>
      </c>
      <c r="B64" s="2" t="str">
        <f t="shared" si="7"/>
        <v>I</v>
      </c>
      <c r="C64" s="3">
        <f t="shared" si="8"/>
        <v>36408.300000000003</v>
      </c>
      <c r="D64" s="4" t="str">
        <f t="shared" si="9"/>
        <v>vis</v>
      </c>
      <c r="E64" s="16">
        <f>VLOOKUP(C64,Active!C$21:E$973,3,FALSE)</f>
        <v>-1137.3581865877879</v>
      </c>
      <c r="F64" s="2" t="s">
        <v>47</v>
      </c>
      <c r="G64" s="4" t="str">
        <f t="shared" si="10"/>
        <v>36408.30</v>
      </c>
      <c r="H64" s="3">
        <f t="shared" si="11"/>
        <v>691</v>
      </c>
      <c r="I64" s="17" t="s">
        <v>226</v>
      </c>
      <c r="J64" s="18" t="s">
        <v>227</v>
      </c>
      <c r="K64" s="17">
        <v>691</v>
      </c>
      <c r="L64" s="17" t="s">
        <v>184</v>
      </c>
      <c r="M64" s="18" t="s">
        <v>172</v>
      </c>
      <c r="N64" s="18" t="s">
        <v>173</v>
      </c>
      <c r="O64" s="19" t="s">
        <v>174</v>
      </c>
      <c r="P64" s="19" t="s">
        <v>175</v>
      </c>
    </row>
    <row r="65" spans="1:16" ht="12.75" customHeight="1" thickBot="1" x14ac:dyDescent="0.25">
      <c r="A65" s="3" t="str">
        <f t="shared" si="6"/>
        <v> MSAI 33.154 </v>
      </c>
      <c r="B65" s="2" t="str">
        <f t="shared" si="7"/>
        <v>I</v>
      </c>
      <c r="C65" s="3">
        <f t="shared" si="8"/>
        <v>36422.5</v>
      </c>
      <c r="D65" s="4" t="str">
        <f t="shared" si="9"/>
        <v>vis</v>
      </c>
      <c r="E65" s="16">
        <f>VLOOKUP(C65,Active!C$21:E$973,3,FALSE)</f>
        <v>-1136.3547776380594</v>
      </c>
      <c r="F65" s="2" t="s">
        <v>47</v>
      </c>
      <c r="G65" s="4" t="str">
        <f t="shared" si="10"/>
        <v>36422.50</v>
      </c>
      <c r="H65" s="3">
        <f t="shared" si="11"/>
        <v>692</v>
      </c>
      <c r="I65" s="17" t="s">
        <v>228</v>
      </c>
      <c r="J65" s="18" t="s">
        <v>229</v>
      </c>
      <c r="K65" s="17">
        <v>692</v>
      </c>
      <c r="L65" s="17" t="s">
        <v>230</v>
      </c>
      <c r="M65" s="18" t="s">
        <v>172</v>
      </c>
      <c r="N65" s="18" t="s">
        <v>173</v>
      </c>
      <c r="O65" s="19" t="s">
        <v>174</v>
      </c>
      <c r="P65" s="19" t="s">
        <v>175</v>
      </c>
    </row>
    <row r="66" spans="1:16" ht="12.75" customHeight="1" thickBot="1" x14ac:dyDescent="0.25">
      <c r="A66" s="3" t="str">
        <f t="shared" si="6"/>
        <v> MSAI 33.154 </v>
      </c>
      <c r="B66" s="2" t="str">
        <f t="shared" si="7"/>
        <v>I</v>
      </c>
      <c r="C66" s="3">
        <f t="shared" si="8"/>
        <v>36748.1</v>
      </c>
      <c r="D66" s="4" t="str">
        <f t="shared" si="9"/>
        <v>vis</v>
      </c>
      <c r="E66" s="16">
        <f>VLOOKUP(C66,Active!C$21:E$973,3,FALSE)</f>
        <v>-1113.3470343963925</v>
      </c>
      <c r="F66" s="2" t="s">
        <v>47</v>
      </c>
      <c r="G66" s="4" t="str">
        <f t="shared" si="10"/>
        <v>36748.10</v>
      </c>
      <c r="H66" s="3">
        <f t="shared" si="11"/>
        <v>715</v>
      </c>
      <c r="I66" s="17" t="s">
        <v>231</v>
      </c>
      <c r="J66" s="18" t="s">
        <v>232</v>
      </c>
      <c r="K66" s="17">
        <v>715</v>
      </c>
      <c r="L66" s="17" t="s">
        <v>233</v>
      </c>
      <c r="M66" s="18" t="s">
        <v>172</v>
      </c>
      <c r="N66" s="18" t="s">
        <v>173</v>
      </c>
      <c r="O66" s="19" t="s">
        <v>174</v>
      </c>
      <c r="P66" s="19" t="s">
        <v>175</v>
      </c>
    </row>
    <row r="67" spans="1:16" ht="12.75" customHeight="1" thickBot="1" x14ac:dyDescent="0.25">
      <c r="A67" s="3" t="str">
        <f t="shared" si="6"/>
        <v> AA 22.405 </v>
      </c>
      <c r="B67" s="2" t="str">
        <f t="shared" si="7"/>
        <v>I</v>
      </c>
      <c r="C67" s="3">
        <f t="shared" si="8"/>
        <v>40048.9</v>
      </c>
      <c r="D67" s="4" t="str">
        <f t="shared" si="9"/>
        <v>vis</v>
      </c>
      <c r="E67" s="16">
        <f>VLOOKUP(C67,Active!C$21:E$973,3,FALSE)</f>
        <v>-880.10391740593093</v>
      </c>
      <c r="F67" s="2" t="s">
        <v>47</v>
      </c>
      <c r="G67" s="4" t="str">
        <f t="shared" si="10"/>
        <v>40048.90</v>
      </c>
      <c r="H67" s="3">
        <f t="shared" si="11"/>
        <v>948</v>
      </c>
      <c r="I67" s="17" t="s">
        <v>234</v>
      </c>
      <c r="J67" s="18" t="s">
        <v>235</v>
      </c>
      <c r="K67" s="17">
        <v>948</v>
      </c>
      <c r="L67" s="17" t="s">
        <v>236</v>
      </c>
      <c r="M67" s="18" t="s">
        <v>172</v>
      </c>
      <c r="N67" s="18" t="s">
        <v>173</v>
      </c>
      <c r="O67" s="19" t="s">
        <v>237</v>
      </c>
      <c r="P67" s="19" t="s">
        <v>238</v>
      </c>
    </row>
    <row r="68" spans="1:16" ht="12.75" customHeight="1" thickBot="1" x14ac:dyDescent="0.25">
      <c r="A68" s="3" t="str">
        <f t="shared" si="6"/>
        <v>IBVS 1483 </v>
      </c>
      <c r="B68" s="2" t="str">
        <f t="shared" si="7"/>
        <v>I</v>
      </c>
      <c r="C68" s="3">
        <f t="shared" si="8"/>
        <v>43363.23</v>
      </c>
      <c r="D68" s="4" t="str">
        <f t="shared" si="9"/>
        <v>vis</v>
      </c>
      <c r="E68" s="16">
        <f>VLOOKUP(C68,Active!C$21:E$973,3,FALSE)</f>
        <v>-645.90473540914331</v>
      </c>
      <c r="F68" s="2" t="s">
        <v>47</v>
      </c>
      <c r="G68" s="4" t="str">
        <f t="shared" si="10"/>
        <v>43363.23</v>
      </c>
      <c r="H68" s="3">
        <f t="shared" si="11"/>
        <v>1182</v>
      </c>
      <c r="I68" s="17" t="s">
        <v>239</v>
      </c>
      <c r="J68" s="18" t="s">
        <v>240</v>
      </c>
      <c r="K68" s="17">
        <v>1182</v>
      </c>
      <c r="L68" s="17" t="s">
        <v>241</v>
      </c>
      <c r="M68" s="18" t="s">
        <v>172</v>
      </c>
      <c r="N68" s="18" t="s">
        <v>173</v>
      </c>
      <c r="O68" s="19" t="s">
        <v>242</v>
      </c>
      <c r="P68" s="20" t="s">
        <v>243</v>
      </c>
    </row>
    <row r="69" spans="1:16" ht="12.75" customHeight="1" thickBot="1" x14ac:dyDescent="0.25">
      <c r="A69" s="3" t="str">
        <f t="shared" si="6"/>
        <v>IBVS 1483 </v>
      </c>
      <c r="B69" s="2" t="str">
        <f t="shared" si="7"/>
        <v>I</v>
      </c>
      <c r="C69" s="3">
        <f t="shared" si="8"/>
        <v>43646.675000000003</v>
      </c>
      <c r="D69" s="4" t="str">
        <f t="shared" si="9"/>
        <v>vis</v>
      </c>
      <c r="E69" s="16">
        <f>VLOOKUP(C69,Active!C$21:E$973,3,FALSE)</f>
        <v>-625.87577415873091</v>
      </c>
      <c r="F69" s="2" t="s">
        <v>47</v>
      </c>
      <c r="G69" s="4" t="str">
        <f t="shared" si="10"/>
        <v>43646.675</v>
      </c>
      <c r="H69" s="3">
        <f t="shared" si="11"/>
        <v>1202</v>
      </c>
      <c r="I69" s="17" t="s">
        <v>244</v>
      </c>
      <c r="J69" s="18" t="s">
        <v>245</v>
      </c>
      <c r="K69" s="17">
        <v>1202</v>
      </c>
      <c r="L69" s="17" t="s">
        <v>246</v>
      </c>
      <c r="M69" s="18" t="s">
        <v>172</v>
      </c>
      <c r="N69" s="18" t="s">
        <v>173</v>
      </c>
      <c r="O69" s="19" t="s">
        <v>242</v>
      </c>
      <c r="P69" s="20" t="s">
        <v>243</v>
      </c>
    </row>
    <row r="70" spans="1:16" x14ac:dyDescent="0.2">
      <c r="B70" s="2"/>
      <c r="F70" s="2"/>
    </row>
    <row r="71" spans="1:16" x14ac:dyDescent="0.2">
      <c r="B71" s="2"/>
      <c r="F71" s="2"/>
    </row>
    <row r="72" spans="1:16" x14ac:dyDescent="0.2">
      <c r="B72" s="2"/>
      <c r="F72" s="2"/>
    </row>
    <row r="73" spans="1:16" x14ac:dyDescent="0.2">
      <c r="B73" s="2"/>
      <c r="F73" s="2"/>
    </row>
    <row r="74" spans="1:16" x14ac:dyDescent="0.2">
      <c r="B74" s="2"/>
      <c r="F74" s="2"/>
    </row>
    <row r="75" spans="1:16" x14ac:dyDescent="0.2">
      <c r="B75" s="2"/>
      <c r="F75" s="2"/>
    </row>
    <row r="76" spans="1:16" x14ac:dyDescent="0.2">
      <c r="B76" s="2"/>
      <c r="F76" s="2"/>
    </row>
    <row r="77" spans="1:16" x14ac:dyDescent="0.2">
      <c r="B77" s="2"/>
      <c r="F77" s="2"/>
    </row>
    <row r="78" spans="1:16" x14ac:dyDescent="0.2">
      <c r="B78" s="2"/>
      <c r="F78" s="2"/>
    </row>
    <row r="79" spans="1:16" x14ac:dyDescent="0.2">
      <c r="B79" s="2"/>
      <c r="F79" s="2"/>
    </row>
    <row r="80" spans="1:1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  <row r="835" spans="2:6" x14ac:dyDescent="0.2">
      <c r="B835" s="2"/>
      <c r="F835" s="2"/>
    </row>
    <row r="836" spans="2:6" x14ac:dyDescent="0.2">
      <c r="B836" s="2"/>
      <c r="F836" s="2"/>
    </row>
    <row r="837" spans="2:6" x14ac:dyDescent="0.2">
      <c r="B837" s="2"/>
      <c r="F837" s="2"/>
    </row>
    <row r="838" spans="2:6" x14ac:dyDescent="0.2">
      <c r="B838" s="2"/>
      <c r="F838" s="2"/>
    </row>
    <row r="839" spans="2:6" x14ac:dyDescent="0.2">
      <c r="B839" s="2"/>
      <c r="F839" s="2"/>
    </row>
    <row r="840" spans="2:6" x14ac:dyDescent="0.2">
      <c r="B840" s="2"/>
      <c r="F840" s="2"/>
    </row>
    <row r="841" spans="2:6" x14ac:dyDescent="0.2">
      <c r="B841" s="2"/>
      <c r="F841" s="2"/>
    </row>
    <row r="842" spans="2:6" x14ac:dyDescent="0.2">
      <c r="B842" s="2"/>
      <c r="F842" s="2"/>
    </row>
    <row r="843" spans="2:6" x14ac:dyDescent="0.2">
      <c r="B843" s="2"/>
      <c r="F843" s="2"/>
    </row>
    <row r="844" spans="2:6" x14ac:dyDescent="0.2">
      <c r="B844" s="2"/>
      <c r="F844" s="2"/>
    </row>
    <row r="845" spans="2:6" x14ac:dyDescent="0.2">
      <c r="B845" s="2"/>
      <c r="F845" s="2"/>
    </row>
  </sheetData>
  <phoneticPr fontId="7" type="noConversion"/>
  <hyperlinks>
    <hyperlink ref="A3" r:id="rId1"/>
    <hyperlink ref="P68" r:id="rId2" display="http://www.konkoly.hu/cgi-bin/IBVS?1483"/>
    <hyperlink ref="P69" r:id="rId3" display="http://www.konkoly.hu/cgi-bin/IBVS?1483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2024-03-06T05:13:07Z</dcterms:modified>
</cp:coreProperties>
</file>